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0380" windowHeight="6030" firstSheet="6" activeTab="7"/>
  </bookViews>
  <sheets>
    <sheet name="Zał. nr 1 Dochody 2007" sheetId="1" r:id="rId1"/>
    <sheet name="Zał. nr 2 wydatki 2007" sheetId="2" r:id="rId2"/>
    <sheet name="załącznik nr 4-wydatki inwesty " sheetId="3" r:id="rId3"/>
    <sheet name="zał. nr 4a wydatki inw. 2007" sheetId="4" r:id="rId4"/>
    <sheet name="zał. nr 5 przychody, rozch. 07" sheetId="5" r:id="rId5"/>
    <sheet name="Zał. nr 6 - kredyty i pożyczki" sheetId="6" r:id="rId6"/>
    <sheet name="Zał. nr 7 prognoza  długu 2007" sheetId="7" r:id="rId7"/>
    <sheet name="Zał. nr 8 wydatki strukt. RIO " sheetId="8" r:id="rId8"/>
    <sheet name="Arkusz2" sheetId="9" r:id="rId9"/>
    <sheet name="Arkusz3" sheetId="10" r:id="rId10"/>
  </sheets>
  <definedNames>
    <definedName name="_xlnm.Print_Area" localSheetId="3">'zał. nr 4a wydatki inw. 2007'!$A$1:$L$38</definedName>
    <definedName name="_xlnm.Print_Area" localSheetId="7">'Zał. nr 8 wydatki strukt. RIO '!$B$1:$R$44</definedName>
    <definedName name="_xlnm.Print_Area" localSheetId="2">'załącznik nr 4-wydatki inwesty '!$A$1:$O$44</definedName>
    <definedName name="_xlnm.Print_Titles" localSheetId="7">'Zał. nr 8 wydatki strukt. RIO '!$B:$E,'Zał. nr 8 wydatki strukt. RIO '!$3:$13</definedName>
  </definedNames>
  <calcPr fullCalcOnLoad="1"/>
</workbook>
</file>

<file path=xl/sharedStrings.xml><?xml version="1.0" encoding="utf-8"?>
<sst xmlns="http://schemas.openxmlformats.org/spreadsheetml/2006/main" count="464" uniqueCount="375">
  <si>
    <t>Lp.</t>
  </si>
  <si>
    <t>Rozdział</t>
  </si>
  <si>
    <t>Nazwa zadania</t>
  </si>
  <si>
    <t>Okres realizacji</t>
  </si>
  <si>
    <t>Plan na 2007 rok</t>
  </si>
  <si>
    <t>Termin rozpoczęcia</t>
  </si>
  <si>
    <t>Termin zakończenia</t>
  </si>
  <si>
    <t>Kwota ogółem</t>
  </si>
  <si>
    <t>1.</t>
  </si>
  <si>
    <t>„Rozbudowa i modernizacja oczyszczalni ścieków w Cierniach i modernizacja oczyszczalni ścieków w Jugowicach” 2003/PL/16/P/PE/0411</t>
  </si>
  <si>
    <t>2.</t>
  </si>
  <si>
    <t>„Modernizacja oczyszczalni ścieków Boguszów Gorce” 2003/PL/16/P/PE/0412</t>
  </si>
  <si>
    <t>3.</t>
  </si>
  <si>
    <t>„Budowa sieci kanalizacyjnej etap I” 2003/PL/16/P/PE/0413</t>
  </si>
  <si>
    <t>4.</t>
  </si>
  <si>
    <t>„Budowa sieci kanalizacyjnej etap II” 2003/PL/16/P/PE/0414</t>
  </si>
  <si>
    <t>5.</t>
  </si>
  <si>
    <t>„Renowacja sieci kanalizacyjnej” 2003/PL/16/P/PE/0415</t>
  </si>
  <si>
    <t>6.</t>
  </si>
  <si>
    <t xml:space="preserve"> * kontraktów nr III i V nie rozstrzygnięto, kwota zostanie ustalona po podpisaniu kontraktów</t>
  </si>
  <si>
    <t xml:space="preserve">Szacunkowa wartość zadania </t>
  </si>
  <si>
    <t>„Inżynier kontraktu + Pomoc techniczna dla PIU 2003/PL/16/P/PE/0416</t>
  </si>
  <si>
    <t>Dział 900 - Gospodarka komunalna i ochrona srodowiska</t>
  </si>
  <si>
    <t>Inne / ISPA</t>
  </si>
  <si>
    <t>6 073 920 *</t>
  </si>
  <si>
    <t>OGÓŁEM ( euro )</t>
  </si>
  <si>
    <t>**  do rozliczenia przyjęto kurs 1 euro = 4,00 PLN</t>
  </si>
  <si>
    <t>OGÓŁEM ( PLN ) **</t>
  </si>
  <si>
    <t>28 246 601,51 *</t>
  </si>
  <si>
    <t>Środki własne ***</t>
  </si>
  <si>
    <t>*** środki własne = NFOŚiGW + kredyt komercyjny</t>
  </si>
  <si>
    <t>PLAN WYDATKÓW INWESTYCYJNYCH DLA PROJEKTU PN. "OCZYSZCZANIE ŚCIEKÓW W WAŁBRZYCHU"</t>
  </si>
  <si>
    <t>REALIZOWANYCH ZE ŚRODKÓW FUNDUSZU SPÓJNOŚCI NA ROK 2007</t>
  </si>
  <si>
    <t>Rozdział  90001 - Gospodarka komunalna i ochrona wód</t>
  </si>
  <si>
    <t>w sprawie budżetu Związku na 2007 rok</t>
  </si>
  <si>
    <t>PLAN  PRZYCHODÓW I ROZCHODÓW budżetu</t>
  </si>
  <si>
    <t>Wałbrzyskiego Związku Wodociągów i Kanalizacji na 2007 rok</t>
  </si>
  <si>
    <t>/zł/</t>
  </si>
  <si>
    <t>KLASYFIKACJA</t>
  </si>
  <si>
    <t xml:space="preserve">Plan </t>
  </si>
  <si>
    <t>L.p.</t>
  </si>
  <si>
    <t>TREŚĆ</t>
  </si>
  <si>
    <t xml:space="preserve">PRZYCHODÓW </t>
  </si>
  <si>
    <t xml:space="preserve">po zmianach </t>
  </si>
  <si>
    <t>na 2007 rok</t>
  </si>
  <si>
    <t>I ROZCHODÓW</t>
  </si>
  <si>
    <t>2006 rok</t>
  </si>
  <si>
    <t>PLANOWANE DOCHODY</t>
  </si>
  <si>
    <t>PRZYCHODY</t>
  </si>
  <si>
    <t>POŻYCZKA Z WPWiK</t>
  </si>
  <si>
    <t>§ 952</t>
  </si>
  <si>
    <t>POŻYCZKA Z NFOSiGW</t>
  </si>
  <si>
    <t>KREDYTY BANKOWE</t>
  </si>
  <si>
    <t>WOLNE ŚRODKI</t>
  </si>
  <si>
    <t>§ 955</t>
  </si>
  <si>
    <t>WYNIK (1+2)</t>
  </si>
  <si>
    <t>PLANOWANE WYDATKI</t>
  </si>
  <si>
    <t>ROZCHODY</t>
  </si>
  <si>
    <t>POŻYCZKA NFOŚiGW</t>
  </si>
  <si>
    <t>§ 992</t>
  </si>
  <si>
    <t>POŻYCZKA WFOŚiGW</t>
  </si>
  <si>
    <t>POŻYCZKA WSSE</t>
  </si>
  <si>
    <t>POŻYCZKA WPWiK</t>
  </si>
  <si>
    <t>KREDYT WBK BZ WAŁBRZYCH</t>
  </si>
  <si>
    <t>KREDYT WBK BZ ŚWIEBODZICE</t>
  </si>
  <si>
    <t>WYNIK (4+5)</t>
  </si>
  <si>
    <t xml:space="preserve">Przewidywane </t>
  </si>
  <si>
    <t xml:space="preserve">wykonanie </t>
  </si>
  <si>
    <t>§ 903</t>
  </si>
  <si>
    <t>KREDYT BPH SA (obrotowy)</t>
  </si>
  <si>
    <t>Wartość zadania ogółem EURO/PLN</t>
  </si>
  <si>
    <t>Lata realizacji</t>
  </si>
  <si>
    <t xml:space="preserve">2006 * </t>
  </si>
  <si>
    <t>Środki własne</t>
  </si>
  <si>
    <t>"Oczyszczanie ścieków w Wałbrzychu"</t>
  </si>
  <si>
    <t>EURO</t>
  </si>
  <si>
    <t>PLN</t>
  </si>
  <si>
    <t>* przewidywane wykonanie</t>
  </si>
  <si>
    <t>W zakres zadania wchodzi:</t>
  </si>
  <si>
    <t>1. Rozbudowa i modernizacja oczyszczalni ścieków w Cierniach i modernizacja oczyszczalni ścieków w Jugowicach</t>
  </si>
  <si>
    <t>2. Modernizacja oczyszczalni ścieków Boguszów Gorce</t>
  </si>
  <si>
    <t>3. Budowa sieci kanalizacyjnej dla Gmin:</t>
  </si>
  <si>
    <t>a) Gmina Wałbrzych                 km - 53,551</t>
  </si>
  <si>
    <t>b) Gmina Boguszów Gorce    km - 39,747</t>
  </si>
  <si>
    <t>c) Gmina Świebodzice             km - 29,659</t>
  </si>
  <si>
    <t>4. Przebudowa sieci kanalizacyjnej w zakresie:</t>
  </si>
  <si>
    <t>a) Renowacja sieci kanalizacji sanitarnej w Wałbrzychu                    km -  4,426</t>
  </si>
  <si>
    <t>b) Renowacja sieci kanalizacji sanitarnej w Szczawnie Zdroju         km -  2,010</t>
  </si>
  <si>
    <t>d) Renowacja sieci kanalizacji sanitarnej w Walimiu                          km - 4,905</t>
  </si>
  <si>
    <t>e) Renowacja sieci kanalizacji sanitarnej w Głuszycy                         km - 2,893</t>
  </si>
  <si>
    <t>f) Renowacja sieci kanalizacji sanitarnej w Jedlinie-Jugowicach     km - 3,341</t>
  </si>
  <si>
    <t xml:space="preserve">Celem niniejszego zadania jest poprawa sytuacji w sektorze oczyszczania ścieków. </t>
  </si>
  <si>
    <t>W wyniku realizacji zadania nastąpi przyłączenie dodatkowych ok. 43 000 mieszkańców do systemu kanalizacji sanitarnej</t>
  </si>
  <si>
    <t>oraz wzrost skuteczności oczyszczania ścieków</t>
  </si>
  <si>
    <t>Do przeliczeń przyjęto kurs:    1€ = 4,0</t>
  </si>
  <si>
    <t>Projekt budżetu sporządzono na podstawie zawartych umów przy założeniu 22% VAT</t>
  </si>
  <si>
    <t xml:space="preserve"> Plan wydatków inwestycyjnych  na projekt pn. "Oczyszczanie ścieków w Wałbrzychu" - finansowany ze środków </t>
  </si>
  <si>
    <t xml:space="preserve">pochodzących z Funduszu Spójności  na  lata 2007 - 2009 </t>
  </si>
  <si>
    <t xml:space="preserve">        PLAN SPŁATY KREDYTÓW, POŻYCZEK I ODSETEK WZWIK na 2007 ROK</t>
  </si>
  <si>
    <t>ROK 2007</t>
  </si>
  <si>
    <t>I kwartał</t>
  </si>
  <si>
    <t>II kwartał</t>
  </si>
  <si>
    <t>III kwartał</t>
  </si>
  <si>
    <t>IV kwartał</t>
  </si>
  <si>
    <t>RAZEM</t>
  </si>
  <si>
    <t>NFOŚiGW                              5.000.000</t>
  </si>
  <si>
    <t>spłata rat</t>
  </si>
  <si>
    <t>odsetki</t>
  </si>
  <si>
    <t>WFOŚiGW                             5.000.000</t>
  </si>
  <si>
    <t>WSSE                                5.395.699,61</t>
  </si>
  <si>
    <t>BOŚ Wrocław                    25.000.000</t>
  </si>
  <si>
    <t>WPWiK Sp.z o.o.                    500.000</t>
  </si>
  <si>
    <t>RAZEM spłata rat</t>
  </si>
  <si>
    <t>RAZEM odsetki</t>
  </si>
  <si>
    <t>OGÓŁEM</t>
  </si>
  <si>
    <t>Materiał opracowany na podstawie:  Budżet 2007</t>
  </si>
  <si>
    <t>czy jednostka posiada odrębny załacznik zgodnie z art. 124 ust.1 pkt 4a: **** tak.</t>
  </si>
  <si>
    <t xml:space="preserve">Wydatki* na programy i projekty realizowane 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</si>
  <si>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</si>
  <si>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</si>
  <si>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</si>
  <si>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</si>
  <si>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</si>
  <si>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</si>
  <si>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</si>
  <si>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</si>
  <si>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2007 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</si>
  <si>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</si>
  <si>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</si>
  <si>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</si>
  <si>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</si>
  <si>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</si>
  <si>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</si>
  <si>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</si>
  <si>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</si>
  <si>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</si>
  <si>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</si>
  <si>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</si>
  <si>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</si>
  <si>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</si>
  <si>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</si>
  <si>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</si>
  <si>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I</t>
  </si>
  <si>
    <t>Wydatki majątkowe razem</t>
  </si>
  <si>
    <t>x</t>
  </si>
  <si>
    <t>1.1</t>
  </si>
  <si>
    <t xml:space="preserve"> Program: .                              Fundusz Spójności</t>
  </si>
  <si>
    <t>Rozbudowa i modernizacja oczyszczalni ścieków, rozbudowa systemu kanalizacyjnego</t>
  </si>
  <si>
    <t>900.90001</t>
  </si>
  <si>
    <t>1.2</t>
  </si>
  <si>
    <t>Program</t>
  </si>
  <si>
    <t xml:space="preserve">   Priorytet: ...........................</t>
  </si>
  <si>
    <t xml:space="preserve">     Działanie: ........................</t>
  </si>
  <si>
    <t xml:space="preserve">    nazwa projektu: .......</t>
  </si>
  <si>
    <t>z tego                      2004</t>
  </si>
  <si>
    <t>…</t>
  </si>
  <si>
    <t>............</t>
  </si>
  <si>
    <t>II</t>
  </si>
  <si>
    <t>Wydatki bieżące razem</t>
  </si>
  <si>
    <t>2.1.</t>
  </si>
  <si>
    <t xml:space="preserve"> Program: ...........................</t>
  </si>
  <si>
    <t xml:space="preserve">  Priorytet: ...........................</t>
  </si>
  <si>
    <t xml:space="preserve">    Działanie: ........................</t>
  </si>
  <si>
    <t xml:space="preserve">   nazwa projektu ....  (razem)</t>
  </si>
  <si>
    <t>OGÓŁEM (I+II)</t>
  </si>
  <si>
    <t>* wydatki obejmują wydatki bieżące i majątkowe ( dotyczące inwestycji rocznych i ujętych w wieloletnim programie inwestycyjnym )</t>
  </si>
  <si>
    <t xml:space="preserve">** środki własne JST, współfinansowanie z budżetu państwa oraz inne </t>
  </si>
  <si>
    <t>*** 1 - projekt budżetu, 2 - budżet, 3 - układ wykonawczy</t>
  </si>
  <si>
    <t>**** tak/nie</t>
  </si>
  <si>
    <r>
      <t>Nazwa jednostki</t>
    </r>
    <r>
      <rPr>
        <sz val="10"/>
        <rFont val="Arial"/>
        <family val="0"/>
      </rPr>
      <t xml:space="preserve">:.                 </t>
    </r>
    <r>
      <rPr>
        <b/>
        <sz val="12"/>
        <rFont val="Arial"/>
        <family val="2"/>
      </rPr>
      <t>Wałbrzyski Związek Wodociągów i Kanalizacji</t>
    </r>
    <r>
      <rPr>
        <sz val="10"/>
        <rFont val="Arial"/>
        <family val="0"/>
      </rPr>
      <t>.</t>
    </r>
  </si>
  <si>
    <r>
      <t xml:space="preserve">ze środków funduszy strukturalnych i Funduszu Spójności ( art. 124 ust. 1 pkt 4a ustawy o finansach publicznych) </t>
    </r>
    <r>
      <rPr>
        <b/>
        <sz val="12"/>
        <rFont val="Bookman Old Style"/>
        <family val="1"/>
      </rPr>
      <t xml:space="preserve">             PLN</t>
    </r>
  </si>
  <si>
    <r>
      <t>Porządkowanie gospodarki wodno-ściekowej na terenie działań WZWiK</t>
    </r>
    <r>
      <rPr>
        <sz val="9"/>
        <rFont val="Arial"/>
        <family val="2"/>
      </rPr>
      <t>.</t>
    </r>
  </si>
  <si>
    <r>
      <t xml:space="preserve"> nazwa projektu:              </t>
    </r>
    <r>
      <rPr>
        <b/>
        <sz val="9"/>
        <rFont val="Arial"/>
        <family val="2"/>
      </rPr>
      <t>"Oczyszczanie ścieków w Wałbrzychu"        RAZEM</t>
    </r>
    <r>
      <rPr>
        <sz val="9"/>
        <rFont val="Arial"/>
        <family val="2"/>
      </rPr>
      <t xml:space="preserve">
</t>
    </r>
  </si>
  <si>
    <t>PROGNOZA DOCHODÓW WZWiK NA 2007 ROK</t>
  </si>
  <si>
    <t>DANE UZUPEŁNIAJĄCE</t>
  </si>
  <si>
    <t>DZIAŁ</t>
  </si>
  <si>
    <t>ROZ</t>
  </si>
  <si>
    <t>PARA</t>
  </si>
  <si>
    <t>ŹRÓDŁA DOCHODÓW</t>
  </si>
  <si>
    <t>PLAN</t>
  </si>
  <si>
    <t xml:space="preserve">Plan na </t>
  </si>
  <si>
    <t>Przewidywane</t>
  </si>
  <si>
    <t>odchylenia</t>
  </si>
  <si>
    <t>GRAF</t>
  </si>
  <si>
    <t>na 2007r</t>
  </si>
  <si>
    <t xml:space="preserve">wykonanie na </t>
  </si>
  <si>
    <t>po zmianach</t>
  </si>
  <si>
    <t>GOSPODARKA MIESZKANIOWA</t>
  </si>
  <si>
    <t>GOSPODARKA GRUNTAMI</t>
  </si>
  <si>
    <t>I NIERUCHOMOSCIAMI</t>
  </si>
  <si>
    <t>0870</t>
  </si>
  <si>
    <t>WPŁYWY ZE SPRZEDAŻY</t>
  </si>
  <si>
    <t>SKŁADNIKÓW MAJĄTKOWYCH</t>
  </si>
  <si>
    <t>0750</t>
  </si>
  <si>
    <t>DOCHODY Z NAJMU I DZIERZAWY</t>
  </si>
  <si>
    <t xml:space="preserve">SKŁADNIKÓW MAJĄTKOWYCH SKARBU </t>
  </si>
  <si>
    <t>PAŃSTWA, JST LUB INNYCH JEDNOSTEK</t>
  </si>
  <si>
    <t>ZALICZANYCH DO SEKTORA FINANSÓW</t>
  </si>
  <si>
    <t>PUBLICZNYCH ORAZ INNYCH UMÓW</t>
  </si>
  <si>
    <t>O PODOBNYM CHARAKTERZE</t>
  </si>
  <si>
    <t>0970</t>
  </si>
  <si>
    <t>WPŁYWY Z RÓŻNYCH DOCHODÓW</t>
  </si>
  <si>
    <t>ADMINISTRACJA PUBLICZNA</t>
  </si>
  <si>
    <t>POZOSTAŁA DZIAŁALNOŚĆ</t>
  </si>
  <si>
    <t>0920</t>
  </si>
  <si>
    <t>POZOSTAŁE ODSETKI</t>
  </si>
  <si>
    <t>2900</t>
  </si>
  <si>
    <t>WPŁATY GMIN I POWIATÓW NA RZECZ INNYCH</t>
  </si>
  <si>
    <t>JST ORAZ ZWIĄZKÓW GMIN NA DOFINANSOWA-</t>
  </si>
  <si>
    <t>NIE ZADAŃ BIEŻĄCYCH</t>
  </si>
  <si>
    <t>GOSPODARKA KOMUNALNA</t>
  </si>
  <si>
    <t>I OCHRONA ŚRODOWISKA</t>
  </si>
  <si>
    <t>GOSPODARKA ŚCIEKOWA I OCHRONA WÓD</t>
  </si>
  <si>
    <t>0929</t>
  </si>
  <si>
    <t>6298</t>
  </si>
  <si>
    <t xml:space="preserve">ŚRODKI NA DOFINANSOWANIE WŁASNYCH </t>
  </si>
  <si>
    <t xml:space="preserve">INWESTYCJI GMIN (ZWIĄZKÓW GMIN), </t>
  </si>
  <si>
    <t>POWIATÓW, SAMORZĄDÓW WOJEWÓDZTW,</t>
  </si>
  <si>
    <t>POZYSKANE Z INNYCH ŹRÓDEŁ</t>
  </si>
  <si>
    <t>RAZEM DOCHODY</t>
  </si>
  <si>
    <t>PLAN WYDATKÓW WZWiK NA 2007 ROK</t>
  </si>
  <si>
    <t>DANE UZUPEŁNIAJACE</t>
  </si>
  <si>
    <t>WYSZCZEGÓLNIENIE</t>
  </si>
  <si>
    <t xml:space="preserve">PLAN </t>
  </si>
  <si>
    <t xml:space="preserve">PLAN NA </t>
  </si>
  <si>
    <t xml:space="preserve">przewidywane </t>
  </si>
  <si>
    <t>2006 ROK</t>
  </si>
  <si>
    <t>PO ZMIANACH</t>
  </si>
  <si>
    <t>GOSPODARKA GRUNTAMI I NIERUCHOMOŚCIAMI</t>
  </si>
  <si>
    <t>ZAKUP USŁUG POZOSTAŁYCH</t>
  </si>
  <si>
    <t>PODATEK OD NIERUCHOMOSCI</t>
  </si>
  <si>
    <t xml:space="preserve">NAGRODY I WYDATKI OSOBOWE </t>
  </si>
  <si>
    <t>NIEZALICZONE DO WYNAGRODZEŃ</t>
  </si>
  <si>
    <t>RÓŻNE WYDATKI NA RZECZ OSÓB FIZYCZNYCH</t>
  </si>
  <si>
    <t>WYNAGRODZENIA OSOBOWE PRACOWNIKÓW</t>
  </si>
  <si>
    <t>DODATKOWE WYNAGRODZENIE ROCZNE</t>
  </si>
  <si>
    <t>SKŁADKI NA UBEZPIECZENIE SPOŁECZNE</t>
  </si>
  <si>
    <t>SKŁADKI NA FUNDUSZ PRACY</t>
  </si>
  <si>
    <t>WYNAGRODZENIA BEZOSOBOWE</t>
  </si>
  <si>
    <t>ZAKUP MATERIAŁÓW I WYPOSAŻENIA</t>
  </si>
  <si>
    <t>paliwo</t>
  </si>
  <si>
    <t>inne zakupy do samochodu</t>
  </si>
  <si>
    <t>materiały biurowe (bez papieru)</t>
  </si>
  <si>
    <t>prasa, dzienniki ustaw</t>
  </si>
  <si>
    <t>pozostałe materiały</t>
  </si>
  <si>
    <t>ZAKUP USŁUG REMONTOWYCH</t>
  </si>
  <si>
    <t>ZAKUP USŁUG ZDROWOTNYCH</t>
  </si>
  <si>
    <t>ZAKUP USŁUG POZOSTAŁYCH W TYM:</t>
  </si>
  <si>
    <t>raty leasingowe</t>
  </si>
  <si>
    <t>audyt</t>
  </si>
  <si>
    <t>szkolenia</t>
  </si>
  <si>
    <t>telefonia komórkowa</t>
  </si>
  <si>
    <t>telefonia  stacjonarna</t>
  </si>
  <si>
    <t>obsługa prawna</t>
  </si>
  <si>
    <t>koszty reklamy (ogłoszenia prasowe)</t>
  </si>
  <si>
    <t>obsługa informatyczna</t>
  </si>
  <si>
    <t>prowizje bankowe</t>
  </si>
  <si>
    <t>usługi pocztowe</t>
  </si>
  <si>
    <t>czynsz za najem pomieszczeń plus media</t>
  </si>
  <si>
    <t>tłumaczenia</t>
  </si>
  <si>
    <t>opłaty radiofoniczne</t>
  </si>
  <si>
    <t>przegląd samochodu służbowego i inne</t>
  </si>
  <si>
    <t>inne zakupy usługi pozostałe(ksero i inne)</t>
  </si>
  <si>
    <t>OPŁATY ZA USŁUGI INTERNETOWE</t>
  </si>
  <si>
    <t xml:space="preserve">ZAKUP USŁUG TELEKOMUNIKACYJNYCH </t>
  </si>
  <si>
    <t>TELEFONII KOMÓRKOWEJ</t>
  </si>
  <si>
    <t>TELEFONII STACJONARNEJ</t>
  </si>
  <si>
    <t>ZAKUP USŁUG OBEJMUJACYCH TŁUMACZENIA</t>
  </si>
  <si>
    <t>ZAKUP EKSPERTYZ, ANALIZ I WYDANYCH OPINII</t>
  </si>
  <si>
    <t xml:space="preserve">OPŁATY CZYNSZOWE ZA POMIESZCZENIA BIUROWE </t>
  </si>
  <si>
    <t>PODRÓŻE SŁUZBOWE KRAJOWE(w tym zaliczki)</t>
  </si>
  <si>
    <t>PODRÓŻE ZAGRANICZNE</t>
  </si>
  <si>
    <t>RÓŻNE OPŁATY I SKŁADKI (OC i AC sam. Służb)</t>
  </si>
  <si>
    <t>ODPISY NA ZFŚS</t>
  </si>
  <si>
    <t>PODATEK OD NIERUCHOMOŚCI</t>
  </si>
  <si>
    <t>POZOSTAŁE PODATKI NA RZECZ BUDZETU</t>
  </si>
  <si>
    <t>PAŃSTWA</t>
  </si>
  <si>
    <t>PODATEK OD TOWARÓW I USŁUG (VAT)</t>
  </si>
  <si>
    <t xml:space="preserve">KARY I ODSZKODOWANIA WYPŁACANE NA </t>
  </si>
  <si>
    <t>RZECZ OSÓB FIZYCZNYCH</t>
  </si>
  <si>
    <t>RZECZ OSÓB PRAWNYCH I INNYCH JEDNOSTEK</t>
  </si>
  <si>
    <t>ORGANIZACYJNYCH</t>
  </si>
  <si>
    <t xml:space="preserve">SZKOLENIA PRACOWNIKÓW NIE BĘDACYCH </t>
  </si>
  <si>
    <t>CZŁONKAMI KORPUSU SŁUZBY CYWILNEJ</t>
  </si>
  <si>
    <t>ZAKUP MATERIAŁÓW PAPIERNICZYCH DO</t>
  </si>
  <si>
    <t>SPRZETU DRUKARSKIEGI I KSEROGRAFICZNEGO</t>
  </si>
  <si>
    <t>ZAKUP AKCESORIÓW KOMPUTEROWYCH</t>
  </si>
  <si>
    <t>W TYM PROGRAMÓW I LICENCJI</t>
  </si>
  <si>
    <t>WYDATKI NA ZAKUP INWESTYCYJNE</t>
  </si>
  <si>
    <t>OBSŁUGA DŁUGU PUBLICZNEGO</t>
  </si>
  <si>
    <t>OBSŁUGA PAPIERÓW WARTOSCIOWYCH,</t>
  </si>
  <si>
    <t>KREDYTÓW I POŻYCZEK</t>
  </si>
  <si>
    <t>ODSETKI I DYSKONTO OD KRAJOWYCH</t>
  </si>
  <si>
    <t>SKARBOWYCH PAPIERÓW WARTOSCIOWYCH</t>
  </si>
  <si>
    <t>ORAZ OD KRAJOWYCH POZYCZEK I KREDYTÓW</t>
  </si>
  <si>
    <t>RÓŻNE ROZLICZENIA</t>
  </si>
  <si>
    <t>REZERWY OGÓLNE I CELOWE</t>
  </si>
  <si>
    <t>GOSPODARKA KOMUNALNA I OCHRONA</t>
  </si>
  <si>
    <t>ŚRODOWISKA</t>
  </si>
  <si>
    <t>GOSPODARKA SCIEKOWA I OCHRONA WÓD</t>
  </si>
  <si>
    <t>OPŁATY NA RZECZ BUDZETU PAŃSTWA</t>
  </si>
  <si>
    <t>WYDATKI INWESTYCYJNE JEDNOSTEK</t>
  </si>
  <si>
    <t>BUDŻETOWYCH</t>
  </si>
  <si>
    <t>OGÓŁEM WYDATKI WZWiK</t>
  </si>
  <si>
    <t>w sprawie budzetu Związku na 2007 rok</t>
  </si>
  <si>
    <t>NFOŚiGW (FS/ISPA)         27.410.839</t>
  </si>
  <si>
    <t>BGK -FRIK                                500.000</t>
  </si>
  <si>
    <t>( 5 - 7 )</t>
  </si>
  <si>
    <t>( 5-7 )</t>
  </si>
  <si>
    <t>Prognoza kwoty długu i spłat na rok 2007 i lata następne</t>
  </si>
  <si>
    <t>w złotych</t>
  </si>
  <si>
    <t>Wyszczególnienie</t>
  </si>
  <si>
    <t>Przewidywana kwota długu na dzień 31.12.2006</t>
  </si>
  <si>
    <t>Prognoza</t>
  </si>
  <si>
    <t>Zaciągnięte zobowiązania (bez prefinansowania) z tytułu:</t>
  </si>
  <si>
    <t>1.1.1</t>
  </si>
  <si>
    <t>pożyczek  FS</t>
  </si>
  <si>
    <t>1.1.2</t>
  </si>
  <si>
    <t>kredytów FS</t>
  </si>
  <si>
    <t>1.1.3</t>
  </si>
  <si>
    <t>pożyczek z lat ubiegłych</t>
  </si>
  <si>
    <t>Planowane w roku budżetowym (bez prefinansowania):</t>
  </si>
  <si>
    <t>1.2.1</t>
  </si>
  <si>
    <t>pożyczki   115.657.000</t>
  </si>
  <si>
    <t>1.2.2</t>
  </si>
  <si>
    <t>kredyty,  w tym:  25.500.000</t>
  </si>
  <si>
    <t>zagraniczne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</si>
  <si>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</si>
  <si>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</si>
  <si>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</si>
  <si>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</si>
  <si>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</si>
  <si>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</si>
  <si>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</si>
  <si>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</si>
  <si>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</si>
  <si>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</si>
  <si>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</si>
  <si>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</si>
  <si>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>kredytów i pożyczek FS</t>
  </si>
  <si>
    <t>2.1.2</t>
  </si>
  <si>
    <t>kredytów i pozyczek z lat ubiegłych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</si>
  <si>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</si>
  <si>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</si>
  <si>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</si>
  <si>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</si>
  <si>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</si>
  <si>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</si>
  <si>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2.3.1</t>
  </si>
  <si>
    <t>Spłata odsetek i dyskonta FS</t>
  </si>
  <si>
    <t>2.3.2</t>
  </si>
  <si>
    <t>Spłata odsetek i dyskonta z lat ubiegłych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</si>
  <si>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</si>
  <si>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</si>
  <si>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</si>
  <si>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</si>
  <si>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</si>
  <si>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długu (art. 170 ust. 1)         (1:3)</t>
  </si>
  <si>
    <t>6.2</t>
  </si>
  <si>
    <t>długu po uwzględnieniu wyłączeń (art. 170 ust. 3) (1.1.3:3)</t>
  </si>
  <si>
    <t>6.3</t>
  </si>
  <si>
    <t>spłaty zadłużenia (art. 169 ust. 1)        (2:3)</t>
  </si>
  <si>
    <t>6.4</t>
  </si>
  <si>
    <t>spłaty zadłużenia po uwzględnieniu wyłączeń (art. 169 ust. 3)      (2.1+2.3):3</t>
  </si>
  <si>
    <t>* W roku 2009 zostanie zakończona inwestycja pn."Oczyszczanie ścieków w Wałbrzychu"  w związku z czym wzrosnie wartość majątku WZWiK.</t>
  </si>
  <si>
    <t>Od roku 2010 planuje się podwyższenie czynszu dzierżawnego, który zostanie przeznaczony na spłatę kredytów i pożyczek zaciągnietych na realizowaną wcześniej inwestycję.</t>
  </si>
  <si>
    <r>
      <t xml:space="preserve">2010 </t>
    </r>
    <r>
      <rPr>
        <b/>
        <sz val="14"/>
        <rFont val="Arial"/>
        <family val="2"/>
      </rPr>
      <t>*</t>
    </r>
  </si>
  <si>
    <r>
      <t xml:space="preserve">Zobowiązania wg tytułów dłużnych: </t>
    </r>
    <r>
      <rPr>
        <sz val="10"/>
        <rFont val="Arial"/>
        <family val="2"/>
      </rPr>
      <t>(1.1+1.2+1.3)</t>
    </r>
  </si>
  <si>
    <t>Załącznik Nr 1 do Uchwały Nr 2/XXIV/2006 dnia 29 grudnia 2006r</t>
  </si>
  <si>
    <t>Załącznik Nr 2 do Uchwały Nr 2/XXIV/2006 z dnia 29 grudnia 2006r</t>
  </si>
  <si>
    <t xml:space="preserve">Załącznik Nr 4 do Uchwały Nr  2/XXIV/2006 z dnia 29 grudnia 2006r       w sprawie budżetu Związku na 2007 rok </t>
  </si>
  <si>
    <t xml:space="preserve">Załącznik Nr 4a do Uchwały Nr 2/XXIV/2006 z dnia 29 grudnia 2006r                       w sprawie budżetu Związku na 2007 rok </t>
  </si>
  <si>
    <t xml:space="preserve">Załącznik Nr 5 do  Uchwały Nr  2/XXIV/2006 z dnia 29 grudnia 2006r                                  </t>
  </si>
  <si>
    <t xml:space="preserve">Załącznik  Nr 6  do  Uchwały Nr  2/XXIV/2006 z dnia 29 grudnia 2006r      </t>
  </si>
  <si>
    <t>Załącznik Nr 8 do Uchwały  Nr 2/XXIV/2006 z dnia 29 grudnia 2006r w sprawie budżetu Związku  na  2007 rok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</si>
</sst>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 CE"/>
      <family val="0"/>
    </font>
    <font>
      <b/>
      <i/>
      <sz val="11"/>
      <name val="Arial CE"/>
      <family val="0"/>
    </font>
    <font>
      <i/>
      <sz val="10"/>
      <color indexed="8"/>
      <name val="Arial CE"/>
      <family val="0"/>
    </font>
    <font>
      <i/>
      <sz val="10"/>
      <color indexed="10"/>
      <name val="Arial CE"/>
      <family val="0"/>
    </font>
    <font>
      <i/>
      <sz val="11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b/>
      <sz val="8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7" xfId="0" applyBorder="1" applyAlignment="1">
      <alignment/>
    </xf>
    <xf numFmtId="0" fontId="9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Fill="1" applyBorder="1" applyAlignment="1">
      <alignment horizontal="left"/>
    </xf>
    <xf numFmtId="0" fontId="9" fillId="0" borderId="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9" xfId="0" applyFont="1" applyBorder="1" applyAlignment="1">
      <alignment horizontal="center"/>
    </xf>
    <xf numFmtId="3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/>
    </xf>
    <xf numFmtId="3" fontId="9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3" fontId="0" fillId="0" borderId="21" xfId="0" applyNumberFormat="1" applyBorder="1" applyAlignment="1">
      <alignment/>
    </xf>
    <xf numFmtId="3" fontId="9" fillId="0" borderId="22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/>
    </xf>
    <xf numFmtId="4" fontId="11" fillId="0" borderId="9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2" borderId="26" xfId="0" applyNumberFormat="1" applyFont="1" applyFill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3" fontId="1" fillId="0" borderId="37" xfId="0" applyNumberFormat="1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13" fillId="0" borderId="0" xfId="19">
      <alignment/>
      <protection/>
    </xf>
    <xf numFmtId="0" fontId="22" fillId="0" borderId="0" xfId="19" applyFont="1">
      <alignment/>
      <protection/>
    </xf>
    <xf numFmtId="0" fontId="23" fillId="0" borderId="0" xfId="19" applyFont="1">
      <alignment/>
      <protection/>
    </xf>
    <xf numFmtId="4" fontId="26" fillId="0" borderId="9" xfId="19" applyNumberFormat="1" applyFont="1" applyBorder="1" applyAlignment="1">
      <alignment horizontal="center"/>
      <protection/>
    </xf>
    <xf numFmtId="0" fontId="26" fillId="0" borderId="0" xfId="19" applyFont="1" applyAlignment="1">
      <alignment horizontal="center"/>
      <protection/>
    </xf>
    <xf numFmtId="0" fontId="26" fillId="0" borderId="9" xfId="19" applyFont="1" applyBorder="1" applyAlignment="1">
      <alignment horizontal="center" wrapText="1"/>
      <protection/>
    </xf>
    <xf numFmtId="0" fontId="27" fillId="0" borderId="9" xfId="19" applyFont="1" applyBorder="1" applyAlignment="1">
      <alignment horizontal="left" wrapText="1"/>
      <protection/>
    </xf>
    <xf numFmtId="0" fontId="27" fillId="0" borderId="9" xfId="19" applyFont="1" applyBorder="1" applyAlignment="1">
      <alignment wrapText="1"/>
      <protection/>
    </xf>
    <xf numFmtId="0" fontId="26" fillId="0" borderId="9" xfId="19" applyFont="1" applyBorder="1" applyAlignment="1">
      <alignment vertical="top" wrapText="1"/>
      <protection/>
    </xf>
    <xf numFmtId="0" fontId="26" fillId="0" borderId="9" xfId="19" applyFont="1" applyBorder="1" applyAlignment="1">
      <alignment horizontal="right" wrapText="1"/>
      <protection/>
    </xf>
    <xf numFmtId="0" fontId="26" fillId="0" borderId="9" xfId="19" applyFont="1" applyBorder="1" applyAlignment="1">
      <alignment wrapText="1"/>
      <protection/>
    </xf>
    <xf numFmtId="4" fontId="26" fillId="0" borderId="6" xfId="19" applyNumberFormat="1" applyFont="1" applyBorder="1" applyAlignment="1">
      <alignment horizontal="center"/>
      <protection/>
    </xf>
    <xf numFmtId="0" fontId="26" fillId="0" borderId="9" xfId="19" applyFont="1" applyBorder="1" applyAlignment="1">
      <alignment horizontal="left" wrapText="1"/>
      <protection/>
    </xf>
    <xf numFmtId="4" fontId="26" fillId="0" borderId="9" xfId="19" applyNumberFormat="1" applyFont="1" applyBorder="1">
      <alignment/>
      <protection/>
    </xf>
    <xf numFmtId="0" fontId="28" fillId="0" borderId="0" xfId="19" applyFont="1">
      <alignment/>
      <protection/>
    </xf>
    <xf numFmtId="4" fontId="13" fillId="0" borderId="0" xfId="19" applyNumberFormat="1">
      <alignment/>
      <protection/>
    </xf>
    <xf numFmtId="0" fontId="28" fillId="0" borderId="0" xfId="19" applyFont="1" applyFill="1" applyBorder="1">
      <alignment/>
      <protection/>
    </xf>
    <xf numFmtId="0" fontId="31" fillId="0" borderId="2" xfId="0" applyFont="1" applyBorder="1" applyAlignment="1">
      <alignment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0" borderId="0" xfId="0" applyFont="1" applyAlignment="1">
      <alignment/>
    </xf>
    <xf numFmtId="0" fontId="30" fillId="3" borderId="5" xfId="0" applyFont="1" applyFill="1" applyBorder="1" applyAlignment="1">
      <alignment/>
    </xf>
    <xf numFmtId="4" fontId="30" fillId="3" borderId="6" xfId="0" applyNumberFormat="1" applyFont="1" applyFill="1" applyBorder="1" applyAlignment="1">
      <alignment/>
    </xf>
    <xf numFmtId="4" fontId="30" fillId="3" borderId="6" xfId="0" applyNumberFormat="1" applyFont="1" applyFill="1" applyBorder="1" applyAlignment="1">
      <alignment horizontal="right"/>
    </xf>
    <xf numFmtId="4" fontId="30" fillId="3" borderId="43" xfId="0" applyNumberFormat="1" applyFont="1" applyFill="1" applyBorder="1" applyAlignment="1">
      <alignment horizontal="right"/>
    </xf>
    <xf numFmtId="0" fontId="29" fillId="0" borderId="44" xfId="0" applyFont="1" applyBorder="1" applyAlignment="1">
      <alignment/>
    </xf>
    <xf numFmtId="0" fontId="29" fillId="0" borderId="6" xfId="0" applyFont="1" applyBorder="1" applyAlignment="1">
      <alignment/>
    </xf>
    <xf numFmtId="49" fontId="29" fillId="0" borderId="44" xfId="0" applyNumberFormat="1" applyFont="1" applyBorder="1" applyAlignment="1">
      <alignment horizontal="right"/>
    </xf>
    <xf numFmtId="0" fontId="29" fillId="0" borderId="14" xfId="0" applyFont="1" applyBorder="1" applyAlignment="1">
      <alignment/>
    </xf>
    <xf numFmtId="49" fontId="29" fillId="0" borderId="6" xfId="0" applyNumberFormat="1" applyFont="1" applyBorder="1" applyAlignment="1">
      <alignment horizontal="right"/>
    </xf>
    <xf numFmtId="4" fontId="29" fillId="0" borderId="10" xfId="0" applyNumberFormat="1" applyFont="1" applyBorder="1" applyAlignment="1">
      <alignment horizontal="right"/>
    </xf>
    <xf numFmtId="49" fontId="29" fillId="0" borderId="9" xfId="0" applyNumberFormat="1" applyFont="1" applyBorder="1" applyAlignment="1">
      <alignment horizontal="right"/>
    </xf>
    <xf numFmtId="0" fontId="29" fillId="0" borderId="13" xfId="0" applyFont="1" applyBorder="1" applyAlignment="1">
      <alignment/>
    </xf>
    <xf numFmtId="4" fontId="29" fillId="0" borderId="9" xfId="0" applyNumberFormat="1" applyFont="1" applyBorder="1" applyAlignment="1">
      <alignment/>
    </xf>
    <xf numFmtId="4" fontId="29" fillId="0" borderId="9" xfId="0" applyNumberFormat="1" applyFont="1" applyBorder="1" applyAlignment="1">
      <alignment horizontal="right"/>
    </xf>
    <xf numFmtId="4" fontId="30" fillId="3" borderId="9" xfId="0" applyNumberFormat="1" applyFont="1" applyFill="1" applyBorder="1" applyAlignment="1">
      <alignment/>
    </xf>
    <xf numFmtId="4" fontId="30" fillId="3" borderId="10" xfId="0" applyNumberFormat="1" applyFont="1" applyFill="1" applyBorder="1" applyAlignment="1">
      <alignment/>
    </xf>
    <xf numFmtId="0" fontId="29" fillId="0" borderId="9" xfId="0" applyFont="1" applyBorder="1" applyAlignment="1">
      <alignment/>
    </xf>
    <xf numFmtId="4" fontId="29" fillId="0" borderId="13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49" fontId="29" fillId="0" borderId="14" xfId="0" applyNumberFormat="1" applyFont="1" applyBorder="1" applyAlignment="1">
      <alignment horizontal="right"/>
    </xf>
    <xf numFmtId="0" fontId="29" fillId="0" borderId="8" xfId="0" applyFont="1" applyBorder="1" applyAlignment="1">
      <alignment/>
    </xf>
    <xf numFmtId="0" fontId="29" fillId="0" borderId="4" xfId="0" applyFont="1" applyBorder="1" applyAlignment="1">
      <alignment/>
    </xf>
    <xf numFmtId="0" fontId="30" fillId="3" borderId="8" xfId="0" applyFont="1" applyFill="1" applyBorder="1" applyAlignment="1">
      <alignment/>
    </xf>
    <xf numFmtId="4" fontId="29" fillId="0" borderId="4" xfId="0" applyNumberFormat="1" applyFont="1" applyBorder="1" applyAlignment="1">
      <alignment/>
    </xf>
    <xf numFmtId="0" fontId="29" fillId="0" borderId="9" xfId="0" applyFont="1" applyFill="1" applyBorder="1" applyAlignment="1">
      <alignment/>
    </xf>
    <xf numFmtId="0" fontId="29" fillId="0" borderId="44" xfId="0" applyFont="1" applyFill="1" applyBorder="1" applyAlignment="1">
      <alignment/>
    </xf>
    <xf numFmtId="4" fontId="33" fillId="0" borderId="45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32" fillId="2" borderId="46" xfId="0" applyFont="1" applyFill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0" fillId="3" borderId="13" xfId="18" applyFont="1" applyFill="1" applyBorder="1">
      <alignment/>
      <protection/>
    </xf>
    <xf numFmtId="4" fontId="22" fillId="3" borderId="6" xfId="0" applyNumberFormat="1" applyFont="1" applyFill="1" applyBorder="1" applyAlignment="1">
      <alignment horizontal="right"/>
    </xf>
    <xf numFmtId="0" fontId="29" fillId="0" borderId="9" xfId="18" applyFont="1" applyBorder="1">
      <alignment/>
      <protection/>
    </xf>
    <xf numFmtId="4" fontId="13" fillId="0" borderId="9" xfId="0" applyNumberFormat="1" applyFont="1" applyBorder="1" applyAlignment="1">
      <alignment horizontal="right"/>
    </xf>
    <xf numFmtId="4" fontId="13" fillId="0" borderId="9" xfId="0" applyNumberFormat="1" applyFont="1" applyFill="1" applyBorder="1" applyAlignment="1">
      <alignment horizontal="right"/>
    </xf>
    <xf numFmtId="0" fontId="29" fillId="0" borderId="13" xfId="18" applyFont="1" applyBorder="1">
      <alignment/>
      <protection/>
    </xf>
    <xf numFmtId="0" fontId="29" fillId="0" borderId="48" xfId="18" applyFont="1" applyBorder="1">
      <alignment/>
      <protection/>
    </xf>
    <xf numFmtId="4" fontId="13" fillId="0" borderId="21" xfId="0" applyNumberFormat="1" applyFont="1" applyFill="1" applyBorder="1" applyAlignment="1">
      <alignment horizontal="right"/>
    </xf>
    <xf numFmtId="0" fontId="30" fillId="3" borderId="5" xfId="18" applyFont="1" applyFill="1" applyBorder="1">
      <alignment/>
      <protection/>
    </xf>
    <xf numFmtId="4" fontId="22" fillId="3" borderId="9" xfId="0" applyNumberFormat="1" applyFont="1" applyFill="1" applyBorder="1" applyAlignment="1">
      <alignment horizontal="right"/>
    </xf>
    <xf numFmtId="0" fontId="29" fillId="0" borderId="14" xfId="18" applyFont="1" applyBorder="1" applyAlignment="1">
      <alignment horizontal="right"/>
      <protection/>
    </xf>
    <xf numFmtId="0" fontId="29" fillId="0" borderId="49" xfId="18" applyFont="1" applyBorder="1">
      <alignment/>
      <protection/>
    </xf>
    <xf numFmtId="4" fontId="13" fillId="0" borderId="14" xfId="0" applyNumberFormat="1" applyFont="1" applyBorder="1" applyAlignment="1">
      <alignment horizontal="right"/>
    </xf>
    <xf numFmtId="4" fontId="13" fillId="0" borderId="14" xfId="0" applyNumberFormat="1" applyFont="1" applyFill="1" applyBorder="1" applyAlignment="1">
      <alignment horizontal="right"/>
    </xf>
    <xf numFmtId="0" fontId="29" fillId="0" borderId="6" xfId="18" applyFont="1" applyBorder="1" applyAlignment="1">
      <alignment horizontal="right"/>
      <protection/>
    </xf>
    <xf numFmtId="0" fontId="29" fillId="0" borderId="24" xfId="18" applyFont="1" applyBorder="1">
      <alignment/>
      <protection/>
    </xf>
    <xf numFmtId="4" fontId="13" fillId="0" borderId="6" xfId="0" applyNumberFormat="1" applyFont="1" applyBorder="1" applyAlignment="1">
      <alignment horizontal="right"/>
    </xf>
    <xf numFmtId="4" fontId="13" fillId="0" borderId="6" xfId="0" applyNumberFormat="1" applyFont="1" applyFill="1" applyBorder="1" applyAlignment="1">
      <alignment horizontal="right"/>
    </xf>
    <xf numFmtId="0" fontId="29" fillId="0" borderId="13" xfId="18" applyFont="1" applyBorder="1" applyAlignment="1">
      <alignment horizontal="right"/>
      <protection/>
    </xf>
    <xf numFmtId="0" fontId="29" fillId="0" borderId="48" xfId="18" applyFont="1" applyFill="1" applyBorder="1">
      <alignment/>
      <protection/>
    </xf>
    <xf numFmtId="0" fontId="29" fillId="0" borderId="4" xfId="18" applyFont="1" applyBorder="1" applyAlignment="1">
      <alignment horizontal="right"/>
      <protection/>
    </xf>
    <xf numFmtId="0" fontId="29" fillId="0" borderId="50" xfId="18" applyFont="1" applyFill="1" applyBorder="1">
      <alignment/>
      <protection/>
    </xf>
    <xf numFmtId="0" fontId="30" fillId="0" borderId="14" xfId="18" applyFont="1" applyBorder="1" applyAlignment="1">
      <alignment horizontal="right"/>
      <protection/>
    </xf>
    <xf numFmtId="0" fontId="30" fillId="0" borderId="49" xfId="18" applyFont="1" applyFill="1" applyBorder="1">
      <alignment/>
      <protection/>
    </xf>
    <xf numFmtId="0" fontId="30" fillId="0" borderId="6" xfId="18" applyFont="1" applyBorder="1" applyAlignment="1">
      <alignment horizontal="right"/>
      <protection/>
    </xf>
    <xf numFmtId="0" fontId="30" fillId="0" borderId="24" xfId="18" applyFont="1" applyFill="1" applyBorder="1">
      <alignment/>
      <protection/>
    </xf>
    <xf numFmtId="0" fontId="29" fillId="0" borderId="0" xfId="18" applyFont="1" applyFill="1" applyBorder="1">
      <alignment/>
      <protection/>
    </xf>
    <xf numFmtId="0" fontId="29" fillId="0" borderId="44" xfId="18" applyFont="1" applyBorder="1" applyAlignment="1">
      <alignment horizontal="right"/>
      <protection/>
    </xf>
    <xf numFmtId="0" fontId="29" fillId="0" borderId="49" xfId="18" applyFont="1" applyFill="1" applyBorder="1">
      <alignment/>
      <protection/>
    </xf>
    <xf numFmtId="0" fontId="29" fillId="0" borderId="25" xfId="18" applyFont="1" applyFill="1" applyBorder="1">
      <alignment/>
      <protection/>
    </xf>
    <xf numFmtId="0" fontId="30" fillId="0" borderId="9" xfId="18" applyFont="1" applyBorder="1" applyAlignment="1">
      <alignment horizontal="right"/>
      <protection/>
    </xf>
    <xf numFmtId="0" fontId="30" fillId="0" borderId="48" xfId="18" applyFont="1" applyFill="1" applyBorder="1">
      <alignment/>
      <protection/>
    </xf>
    <xf numFmtId="4" fontId="22" fillId="0" borderId="9" xfId="0" applyNumberFormat="1" applyFont="1" applyBorder="1" applyAlignment="1">
      <alignment horizontal="right"/>
    </xf>
    <xf numFmtId="4" fontId="22" fillId="0" borderId="9" xfId="0" applyNumberFormat="1" applyFont="1" applyFill="1" applyBorder="1" applyAlignment="1">
      <alignment horizontal="right"/>
    </xf>
    <xf numFmtId="4" fontId="22" fillId="0" borderId="21" xfId="0" applyNumberFormat="1" applyFont="1" applyFill="1" applyBorder="1" applyAlignment="1">
      <alignment horizontal="right"/>
    </xf>
    <xf numFmtId="0" fontId="29" fillId="0" borderId="9" xfId="18" applyFont="1" applyFill="1" applyBorder="1">
      <alignment/>
      <protection/>
    </xf>
    <xf numFmtId="0" fontId="29" fillId="0" borderId="24" xfId="18" applyFont="1" applyFill="1" applyBorder="1">
      <alignment/>
      <protection/>
    </xf>
    <xf numFmtId="0" fontId="29" fillId="0" borderId="9" xfId="18" applyFont="1" applyBorder="1" applyAlignment="1">
      <alignment horizontal="right"/>
      <protection/>
    </xf>
    <xf numFmtId="0" fontId="29" fillId="0" borderId="13" xfId="18" applyFont="1" applyFill="1" applyBorder="1">
      <alignment/>
      <protection/>
    </xf>
    <xf numFmtId="0" fontId="29" fillId="0" borderId="51" xfId="18" applyFont="1" applyFill="1" applyBorder="1">
      <alignment/>
      <protection/>
    </xf>
    <xf numFmtId="0" fontId="29" fillId="0" borderId="14" xfId="18" applyFont="1" applyFill="1" applyBorder="1">
      <alignment/>
      <protection/>
    </xf>
    <xf numFmtId="0" fontId="29" fillId="0" borderId="6" xfId="18" applyFont="1" applyFill="1" applyBorder="1">
      <alignment/>
      <protection/>
    </xf>
    <xf numFmtId="0" fontId="29" fillId="0" borderId="14" xfId="18" applyFont="1" applyBorder="1">
      <alignment/>
      <protection/>
    </xf>
    <xf numFmtId="0" fontId="29" fillId="0" borderId="6" xfId="18" applyFont="1" applyBorder="1">
      <alignment/>
      <protection/>
    </xf>
    <xf numFmtId="0" fontId="29" fillId="0" borderId="14" xfId="18" applyFont="1" applyBorder="1" applyAlignment="1">
      <alignment/>
      <protection/>
    </xf>
    <xf numFmtId="4" fontId="22" fillId="3" borderId="21" xfId="0" applyNumberFormat="1" applyFont="1" applyFill="1" applyBorder="1" applyAlignment="1">
      <alignment horizontal="right"/>
    </xf>
    <xf numFmtId="0" fontId="30" fillId="3" borderId="4" xfId="18" applyFont="1" applyFill="1" applyBorder="1">
      <alignment/>
      <protection/>
    </xf>
    <xf numFmtId="0" fontId="30" fillId="3" borderId="24" xfId="18" applyFont="1" applyFill="1" applyBorder="1">
      <alignment/>
      <protection/>
    </xf>
    <xf numFmtId="0" fontId="29" fillId="0" borderId="44" xfId="18" applyFont="1" applyBorder="1">
      <alignment/>
      <protection/>
    </xf>
    <xf numFmtId="0" fontId="29" fillId="0" borderId="6" xfId="18" applyFont="1" applyBorder="1" applyAlignment="1">
      <alignment/>
      <protection/>
    </xf>
    <xf numFmtId="4" fontId="22" fillId="0" borderId="52" xfId="0" applyNumberFormat="1" applyFont="1" applyFill="1" applyBorder="1" applyAlignment="1">
      <alignment horizontal="right"/>
    </xf>
    <xf numFmtId="4" fontId="22" fillId="0" borderId="53" xfId="0" applyNumberFormat="1" applyFont="1" applyFill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4" fontId="17" fillId="0" borderId="37" xfId="0" applyNumberFormat="1" applyFont="1" applyBorder="1" applyAlignment="1">
      <alignment horizontal="right"/>
    </xf>
    <xf numFmtId="4" fontId="17" fillId="0" borderId="54" xfId="0" applyNumberFormat="1" applyFont="1" applyBorder="1" applyAlignment="1">
      <alignment horizontal="right"/>
    </xf>
    <xf numFmtId="4" fontId="17" fillId="0" borderId="35" xfId="0" applyNumberFormat="1" applyFont="1" applyBorder="1" applyAlignment="1">
      <alignment horizontal="right"/>
    </xf>
    <xf numFmtId="4" fontId="17" fillId="0" borderId="55" xfId="0" applyNumberFormat="1" applyFont="1" applyBorder="1" applyAlignment="1">
      <alignment horizontal="right"/>
    </xf>
    <xf numFmtId="4" fontId="21" fillId="0" borderId="35" xfId="0" applyNumberFormat="1" applyFont="1" applyBorder="1" applyAlignment="1">
      <alignment horizontal="right"/>
    </xf>
    <xf numFmtId="4" fontId="16" fillId="0" borderId="56" xfId="0" applyNumberFormat="1" applyFont="1" applyBorder="1" applyAlignment="1">
      <alignment horizontal="right"/>
    </xf>
    <xf numFmtId="4" fontId="16" fillId="0" borderId="24" xfId="0" applyNumberFormat="1" applyFont="1" applyBorder="1" applyAlignment="1">
      <alignment horizontal="right"/>
    </xf>
    <xf numFmtId="4" fontId="19" fillId="0" borderId="56" xfId="0" applyNumberFormat="1" applyFont="1" applyBorder="1" applyAlignment="1">
      <alignment horizontal="right"/>
    </xf>
    <xf numFmtId="4" fontId="16" fillId="0" borderId="51" xfId="0" applyNumberFormat="1" applyFont="1" applyBorder="1" applyAlignment="1">
      <alignment horizontal="right"/>
    </xf>
    <xf numFmtId="4" fontId="18" fillId="0" borderId="57" xfId="0" applyNumberFormat="1" applyFont="1" applyBorder="1" applyAlignment="1">
      <alignment horizontal="right"/>
    </xf>
    <xf numFmtId="4" fontId="16" fillId="0" borderId="58" xfId="0" applyNumberFormat="1" applyFont="1" applyBorder="1" applyAlignment="1">
      <alignment horizontal="right"/>
    </xf>
    <xf numFmtId="4" fontId="16" fillId="0" borderId="59" xfId="0" applyNumberFormat="1" applyFont="1" applyBorder="1" applyAlignment="1">
      <alignment horizontal="right"/>
    </xf>
    <xf numFmtId="4" fontId="18" fillId="0" borderId="60" xfId="0" applyNumberFormat="1" applyFont="1" applyBorder="1" applyAlignment="1">
      <alignment horizontal="right"/>
    </xf>
    <xf numFmtId="4" fontId="18" fillId="0" borderId="51" xfId="0" applyNumberFormat="1" applyFont="1" applyBorder="1" applyAlignment="1">
      <alignment horizontal="right"/>
    </xf>
    <xf numFmtId="4" fontId="18" fillId="0" borderId="56" xfId="0" applyNumberFormat="1" applyFont="1" applyBorder="1" applyAlignment="1">
      <alignment horizontal="right"/>
    </xf>
    <xf numFmtId="4" fontId="20" fillId="0" borderId="60" xfId="0" applyNumberFormat="1" applyFont="1" applyBorder="1" applyAlignment="1">
      <alignment horizontal="right"/>
    </xf>
    <xf numFmtId="4" fontId="3" fillId="0" borderId="58" xfId="0" applyNumberFormat="1" applyFont="1" applyBorder="1" applyAlignment="1">
      <alignment horizontal="right"/>
    </xf>
    <xf numFmtId="4" fontId="3" fillId="0" borderId="60" xfId="0" applyNumberFormat="1" applyFont="1" applyBorder="1" applyAlignment="1">
      <alignment horizontal="right"/>
    </xf>
    <xf numFmtId="0" fontId="29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4" fontId="22" fillId="0" borderId="1" xfId="0" applyNumberFormat="1" applyFont="1" applyBorder="1" applyAlignment="1">
      <alignment horizontal="right" vertical="center" wrapText="1"/>
    </xf>
    <xf numFmtId="0" fontId="34" fillId="3" borderId="56" xfId="0" applyFont="1" applyFill="1" applyBorder="1" applyAlignment="1">
      <alignment vertical="center"/>
    </xf>
    <xf numFmtId="0" fontId="34" fillId="3" borderId="58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2" fillId="3" borderId="7" xfId="0" applyFont="1" applyFill="1" applyBorder="1" applyAlignment="1">
      <alignment horizontal="center" vertical="center" wrapText="1"/>
    </xf>
    <xf numFmtId="0" fontId="22" fillId="3" borderId="61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61" xfId="0" applyFont="1" applyFill="1" applyBorder="1" applyAlignment="1">
      <alignment horizontal="center" vertical="center"/>
    </xf>
    <xf numFmtId="0" fontId="22" fillId="3" borderId="62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wrapText="1"/>
    </xf>
    <xf numFmtId="0" fontId="35" fillId="0" borderId="47" xfId="0" applyFont="1" applyBorder="1" applyAlignment="1">
      <alignment horizontal="center" wrapText="1"/>
    </xf>
    <xf numFmtId="0" fontId="35" fillId="0" borderId="34" xfId="0" applyFont="1" applyBorder="1" applyAlignment="1">
      <alignment horizontal="center" wrapText="1"/>
    </xf>
    <xf numFmtId="0" fontId="35" fillId="0" borderId="44" xfId="0" applyFont="1" applyBorder="1" applyAlignment="1">
      <alignment horizontal="center" wrapText="1"/>
    </xf>
    <xf numFmtId="0" fontId="35" fillId="0" borderId="40" xfId="0" applyFont="1" applyBorder="1" applyAlignment="1">
      <alignment horizontal="center" wrapText="1"/>
    </xf>
    <xf numFmtId="0" fontId="35" fillId="0" borderId="41" xfId="0" applyFont="1" applyBorder="1" applyAlignment="1">
      <alignment horizontal="center" wrapText="1"/>
    </xf>
    <xf numFmtId="0" fontId="35" fillId="0" borderId="41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0" xfId="0" applyFont="1" applyAlignment="1">
      <alignment/>
    </xf>
    <xf numFmtId="0" fontId="22" fillId="0" borderId="65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left" vertical="center" wrapText="1"/>
    </xf>
    <xf numFmtId="4" fontId="22" fillId="0" borderId="66" xfId="0" applyNumberFormat="1" applyFont="1" applyBorder="1" applyAlignment="1">
      <alignment horizontal="right" vertical="center" wrapText="1"/>
    </xf>
    <xf numFmtId="4" fontId="22" fillId="0" borderId="65" xfId="0" applyNumberFormat="1" applyFont="1" applyBorder="1" applyAlignment="1">
      <alignment horizontal="right" vertical="center" wrapText="1"/>
    </xf>
    <xf numFmtId="4" fontId="22" fillId="0" borderId="67" xfId="0" applyNumberFormat="1" applyFont="1" applyBorder="1" applyAlignment="1">
      <alignment horizontal="right" vertical="center" wrapText="1"/>
    </xf>
    <xf numFmtId="4" fontId="22" fillId="0" borderId="68" xfId="0" applyNumberFormat="1" applyFont="1" applyBorder="1" applyAlignment="1">
      <alignment horizontal="right" vertical="center" wrapText="1"/>
    </xf>
    <xf numFmtId="4" fontId="22" fillId="0" borderId="69" xfId="0" applyNumberFormat="1" applyFont="1" applyBorder="1" applyAlignment="1">
      <alignment horizontal="right" vertical="center" wrapText="1"/>
    </xf>
    <xf numFmtId="4" fontId="22" fillId="0" borderId="43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4" fontId="22" fillId="0" borderId="55" xfId="0" applyNumberFormat="1" applyFont="1" applyBorder="1" applyAlignment="1">
      <alignment horizontal="right" vertical="top" wrapText="1"/>
    </xf>
    <xf numFmtId="4" fontId="22" fillId="0" borderId="12" xfId="0" applyNumberFormat="1" applyFont="1" applyBorder="1" applyAlignment="1">
      <alignment horizontal="right" vertical="top" wrapText="1"/>
    </xf>
    <xf numFmtId="4" fontId="22" fillId="0" borderId="9" xfId="0" applyNumberFormat="1" applyFont="1" applyBorder="1" applyAlignment="1">
      <alignment horizontal="right" vertical="top" wrapText="1"/>
    </xf>
    <xf numFmtId="4" fontId="22" fillId="0" borderId="13" xfId="0" applyNumberFormat="1" applyFont="1" applyBorder="1" applyAlignment="1">
      <alignment horizontal="right" vertical="top" wrapText="1"/>
    </xf>
    <xf numFmtId="4" fontId="22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13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 indent="1"/>
    </xf>
    <xf numFmtId="4" fontId="13" fillId="0" borderId="55" xfId="0" applyNumberFormat="1" applyFont="1" applyBorder="1" applyAlignment="1">
      <alignment horizontal="right" vertical="top" wrapText="1"/>
    </xf>
    <xf numFmtId="4" fontId="13" fillId="0" borderId="12" xfId="0" applyNumberFormat="1" applyFont="1" applyBorder="1" applyAlignment="1">
      <alignment horizontal="right" vertical="top" wrapText="1"/>
    </xf>
    <xf numFmtId="4" fontId="13" fillId="0" borderId="9" xfId="0" applyNumberFormat="1" applyFont="1" applyBorder="1" applyAlignment="1">
      <alignment horizontal="right" vertical="top" wrapText="1"/>
    </xf>
    <xf numFmtId="4" fontId="13" fillId="0" borderId="13" xfId="0" applyNumberFormat="1" applyFont="1" applyBorder="1" applyAlignment="1">
      <alignment horizontal="right" vertical="top" wrapText="1"/>
    </xf>
    <xf numFmtId="4" fontId="13" fillId="0" borderId="48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4" fontId="13" fillId="0" borderId="7" xfId="0" applyNumberFormat="1" applyFont="1" applyBorder="1" applyAlignment="1">
      <alignment horizontal="right" vertical="top" wrapText="1"/>
    </xf>
    <xf numFmtId="4" fontId="13" fillId="0" borderId="12" xfId="0" applyNumberFormat="1" applyFont="1" applyBorder="1" applyAlignment="1">
      <alignment horizontal="right" vertical="center" wrapText="1"/>
    </xf>
    <xf numFmtId="4" fontId="22" fillId="0" borderId="48" xfId="0" applyNumberFormat="1" applyFont="1" applyBorder="1" applyAlignment="1">
      <alignment horizontal="right" vertical="top" wrapText="1"/>
    </xf>
    <xf numFmtId="4" fontId="22" fillId="0" borderId="51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wrapText="1"/>
    </xf>
    <xf numFmtId="4" fontId="22" fillId="0" borderId="55" xfId="0" applyNumberFormat="1" applyFont="1" applyBorder="1" applyAlignment="1">
      <alignment horizontal="right" wrapText="1"/>
    </xf>
    <xf numFmtId="4" fontId="22" fillId="0" borderId="12" xfId="0" applyNumberFormat="1" applyFont="1" applyBorder="1" applyAlignment="1">
      <alignment horizontal="right" wrapText="1"/>
    </xf>
    <xf numFmtId="4" fontId="22" fillId="0" borderId="9" xfId="0" applyNumberFormat="1" applyFont="1" applyBorder="1" applyAlignment="1">
      <alignment horizontal="right" wrapText="1"/>
    </xf>
    <xf numFmtId="4" fontId="22" fillId="0" borderId="13" xfId="0" applyNumberFormat="1" applyFont="1" applyBorder="1" applyAlignment="1">
      <alignment horizontal="right" wrapText="1"/>
    </xf>
    <xf numFmtId="4" fontId="22" fillId="0" borderId="48" xfId="0" applyNumberFormat="1" applyFont="1" applyBorder="1" applyAlignment="1">
      <alignment horizontal="right" wrapText="1"/>
    </xf>
    <xf numFmtId="4" fontId="22" fillId="0" borderId="10" xfId="0" applyNumberFormat="1" applyFont="1" applyBorder="1" applyAlignment="1">
      <alignment horizontal="right" wrapText="1"/>
    </xf>
    <xf numFmtId="4" fontId="22" fillId="0" borderId="51" xfId="0" applyNumberFormat="1" applyFont="1" applyBorder="1" applyAlignment="1">
      <alignment horizontal="right" wrapText="1"/>
    </xf>
    <xf numFmtId="4" fontId="13" fillId="0" borderId="55" xfId="0" applyNumberFormat="1" applyFont="1" applyBorder="1" applyAlignment="1">
      <alignment horizontal="right" wrapText="1"/>
    </xf>
    <xf numFmtId="4" fontId="13" fillId="0" borderId="12" xfId="0" applyNumberFormat="1" applyFont="1" applyBorder="1" applyAlignment="1">
      <alignment horizontal="right" wrapText="1"/>
    </xf>
    <xf numFmtId="4" fontId="13" fillId="0" borderId="9" xfId="0" applyNumberFormat="1" applyFont="1" applyBorder="1" applyAlignment="1">
      <alignment horizontal="right" wrapText="1"/>
    </xf>
    <xf numFmtId="4" fontId="13" fillId="0" borderId="13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" fontId="22" fillId="0" borderId="55" xfId="0" applyNumberFormat="1" applyFont="1" applyBorder="1" applyAlignment="1">
      <alignment horizontal="right"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4" fontId="22" fillId="0" borderId="9" xfId="0" applyNumberFormat="1" applyFont="1" applyBorder="1" applyAlignment="1">
      <alignment horizontal="righ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4" fontId="22" fillId="0" borderId="48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5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4" fontId="13" fillId="0" borderId="10" xfId="0" applyNumberFormat="1" applyFont="1" applyBorder="1" applyAlignment="1">
      <alignment horizontal="right"/>
    </xf>
    <xf numFmtId="4" fontId="13" fillId="0" borderId="51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4" fontId="22" fillId="0" borderId="13" xfId="0" applyNumberFormat="1" applyFont="1" applyBorder="1" applyAlignment="1">
      <alignment horizontal="right"/>
    </xf>
    <xf numFmtId="0" fontId="22" fillId="0" borderId="59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4" fontId="22" fillId="0" borderId="59" xfId="0" applyNumberFormat="1" applyFont="1" applyBorder="1" applyAlignment="1">
      <alignment horizontal="right" vertical="top" wrapText="1"/>
    </xf>
    <xf numFmtId="4" fontId="13" fillId="0" borderId="59" xfId="0" applyNumberFormat="1" applyFont="1" applyBorder="1" applyAlignment="1">
      <alignment horizontal="right"/>
    </xf>
    <xf numFmtId="4" fontId="22" fillId="0" borderId="9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4" fontId="22" fillId="0" borderId="59" xfId="0" applyNumberFormat="1" applyFont="1" applyBorder="1" applyAlignment="1">
      <alignment horizontal="right"/>
    </xf>
    <xf numFmtId="0" fontId="22" fillId="0" borderId="13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2" fillId="0" borderId="59" xfId="0" applyNumberFormat="1" applyFont="1" applyBorder="1" applyAlignment="1">
      <alignment horizontal="right" vertical="center" wrapText="1"/>
    </xf>
    <xf numFmtId="0" fontId="22" fillId="0" borderId="59" xfId="0" applyFont="1" applyBorder="1" applyAlignment="1">
      <alignment horizontal="right" vertical="center"/>
    </xf>
    <xf numFmtId="0" fontId="22" fillId="0" borderId="10" xfId="0" applyFont="1" applyBorder="1" applyAlignment="1">
      <alignment horizontal="left" wrapText="1" indent="1"/>
    </xf>
    <xf numFmtId="10" fontId="22" fillId="0" borderId="55" xfId="0" applyNumberFormat="1" applyFont="1" applyBorder="1" applyAlignment="1">
      <alignment horizontal="right" vertical="top" wrapText="1"/>
    </xf>
    <xf numFmtId="10" fontId="22" fillId="0" borderId="12" xfId="0" applyNumberFormat="1" applyFont="1" applyBorder="1" applyAlignment="1">
      <alignment horizontal="right" vertical="top" wrapText="1"/>
    </xf>
    <xf numFmtId="10" fontId="22" fillId="0" borderId="9" xfId="0" applyNumberFormat="1" applyFont="1" applyBorder="1" applyAlignment="1">
      <alignment horizontal="right" vertical="top" wrapText="1"/>
    </xf>
    <xf numFmtId="10" fontId="22" fillId="0" borderId="13" xfId="0" applyNumberFormat="1" applyFont="1" applyBorder="1" applyAlignment="1">
      <alignment horizontal="right" vertical="top" wrapText="1"/>
    </xf>
    <xf numFmtId="10" fontId="22" fillId="0" borderId="59" xfId="0" applyNumberFormat="1" applyFont="1" applyBorder="1" applyAlignment="1">
      <alignment horizontal="right" vertical="top" wrapText="1"/>
    </xf>
    <xf numFmtId="10" fontId="22" fillId="0" borderId="14" xfId="0" applyNumberFormat="1" applyFont="1" applyBorder="1" applyAlignment="1">
      <alignment horizontal="right" vertical="top" wrapText="1"/>
    </xf>
    <xf numFmtId="10" fontId="22" fillId="0" borderId="10" xfId="0" applyNumberFormat="1" applyFont="1" applyBorder="1" applyAlignment="1">
      <alignment horizontal="right" vertical="top" wrapText="1"/>
    </xf>
    <xf numFmtId="10" fontId="22" fillId="0" borderId="60" xfId="0" applyNumberFormat="1" applyFont="1" applyBorder="1" applyAlignment="1">
      <alignment horizontal="right" vertical="top" wrapText="1"/>
    </xf>
    <xf numFmtId="10" fontId="22" fillId="0" borderId="70" xfId="0" applyNumberFormat="1" applyFont="1" applyBorder="1" applyAlignment="1">
      <alignment horizontal="right" vertical="top" wrapText="1"/>
    </xf>
    <xf numFmtId="10" fontId="22" fillId="0" borderId="11" xfId="0" applyNumberFormat="1" applyFont="1" applyBorder="1" applyAlignment="1">
      <alignment horizontal="right" vertical="top" wrapText="1"/>
    </xf>
    <xf numFmtId="10" fontId="22" fillId="0" borderId="6" xfId="0" applyNumberFormat="1" applyFont="1" applyBorder="1" applyAlignment="1">
      <alignment horizontal="right" vertical="top" wrapText="1"/>
    </xf>
    <xf numFmtId="10" fontId="22" fillId="0" borderId="5" xfId="0" applyNumberFormat="1" applyFont="1" applyBorder="1" applyAlignment="1">
      <alignment horizontal="right" vertical="top" wrapText="1"/>
    </xf>
    <xf numFmtId="10" fontId="22" fillId="0" borderId="71" xfId="0" applyNumberFormat="1" applyFont="1" applyBorder="1" applyAlignment="1">
      <alignment horizontal="right" vertical="top" wrapText="1"/>
    </xf>
    <xf numFmtId="10" fontId="22" fillId="0" borderId="54" xfId="0" applyNumberFormat="1" applyFont="1" applyBorder="1" applyAlignment="1">
      <alignment horizontal="right" vertical="top" wrapText="1"/>
    </xf>
    <xf numFmtId="0" fontId="22" fillId="0" borderId="72" xfId="0" applyFont="1" applyBorder="1" applyAlignment="1">
      <alignment horizontal="center" wrapText="1"/>
    </xf>
    <xf numFmtId="0" fontId="22" fillId="0" borderId="17" xfId="0" applyFont="1" applyBorder="1" applyAlignment="1">
      <alignment horizontal="left" wrapText="1" indent="1"/>
    </xf>
    <xf numFmtId="10" fontId="22" fillId="0" borderId="72" xfId="0" applyNumberFormat="1" applyFont="1" applyBorder="1" applyAlignment="1">
      <alignment horizontal="right" vertical="top" wrapText="1"/>
    </xf>
    <xf numFmtId="10" fontId="22" fillId="0" borderId="16" xfId="0" applyNumberFormat="1" applyFont="1" applyBorder="1" applyAlignment="1">
      <alignment horizontal="right" vertical="top" wrapText="1"/>
    </xf>
    <xf numFmtId="10" fontId="22" fillId="0" borderId="73" xfId="0" applyNumberFormat="1" applyFont="1" applyBorder="1" applyAlignment="1">
      <alignment horizontal="right" vertical="top" wrapText="1"/>
    </xf>
    <xf numFmtId="0" fontId="0" fillId="3" borderId="0" xfId="0" applyFill="1" applyAlignment="1">
      <alignment/>
    </xf>
    <xf numFmtId="0" fontId="0" fillId="3" borderId="74" xfId="0" applyFill="1" applyBorder="1" applyAlignment="1">
      <alignment/>
    </xf>
    <xf numFmtId="0" fontId="0" fillId="3" borderId="75" xfId="0" applyFill="1" applyBorder="1" applyAlignment="1">
      <alignment/>
    </xf>
    <xf numFmtId="0" fontId="29" fillId="3" borderId="44" xfId="0" applyFont="1" applyFill="1" applyBorder="1" applyAlignment="1">
      <alignment horizontal="center"/>
    </xf>
    <xf numFmtId="0" fontId="30" fillId="3" borderId="44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49" fontId="29" fillId="3" borderId="44" xfId="0" applyNumberFormat="1" applyFont="1" applyFill="1" applyBorder="1" applyAlignment="1">
      <alignment horizontal="center"/>
    </xf>
    <xf numFmtId="0" fontId="29" fillId="3" borderId="2" xfId="0" applyFont="1" applyFill="1" applyBorder="1" applyAlignment="1">
      <alignment horizontal="center"/>
    </xf>
    <xf numFmtId="0" fontId="29" fillId="3" borderId="44" xfId="0" applyFont="1" applyFill="1" applyBorder="1" applyAlignment="1">
      <alignment/>
    </xf>
    <xf numFmtId="49" fontId="29" fillId="3" borderId="4" xfId="0" applyNumberFormat="1" applyFont="1" applyFill="1" applyBorder="1" applyAlignment="1">
      <alignment horizontal="center"/>
    </xf>
    <xf numFmtId="0" fontId="0" fillId="3" borderId="76" xfId="0" applyFill="1" applyBorder="1" applyAlignment="1">
      <alignment horizontal="center"/>
    </xf>
    <xf numFmtId="0" fontId="29" fillId="3" borderId="38" xfId="0" applyFont="1" applyFill="1" applyBorder="1" applyAlignment="1">
      <alignment/>
    </xf>
    <xf numFmtId="0" fontId="29" fillId="3" borderId="41" xfId="0" applyFont="1" applyFill="1" applyBorder="1" applyAlignment="1">
      <alignment/>
    </xf>
    <xf numFmtId="16" fontId="29" fillId="3" borderId="4" xfId="0" applyNumberFormat="1" applyFont="1" applyFill="1" applyBorder="1" applyAlignment="1">
      <alignment horizontal="center"/>
    </xf>
    <xf numFmtId="46" fontId="29" fillId="3" borderId="41" xfId="0" applyNumberFormat="1" applyFont="1" applyFill="1" applyBorder="1" applyAlignment="1">
      <alignment horizontal="center"/>
    </xf>
    <xf numFmtId="0" fontId="29" fillId="3" borderId="76" xfId="0" applyFont="1" applyFill="1" applyBorder="1" applyAlignment="1">
      <alignment horizontal="center"/>
    </xf>
    <xf numFmtId="0" fontId="29" fillId="3" borderId="41" xfId="0" applyFont="1" applyFill="1" applyBorder="1" applyAlignment="1">
      <alignment horizontal="center"/>
    </xf>
    <xf numFmtId="3" fontId="11" fillId="0" borderId="44" xfId="0" applyNumberFormat="1" applyFont="1" applyBorder="1" applyAlignment="1">
      <alignment horizontal="center" vertical="center" wrapText="1"/>
    </xf>
    <xf numFmtId="3" fontId="12" fillId="0" borderId="77" xfId="0" applyNumberFormat="1" applyFont="1" applyBorder="1" applyAlignment="1">
      <alignment horizontal="center" vertical="center" wrapText="1"/>
    </xf>
    <xf numFmtId="1" fontId="1" fillId="3" borderId="14" xfId="0" applyNumberFormat="1" applyFont="1" applyFill="1" applyBorder="1" applyAlignment="1">
      <alignment horizontal="center" vertical="center" wrapText="1"/>
    </xf>
    <xf numFmtId="3" fontId="11" fillId="0" borderId="77" xfId="0" applyNumberFormat="1" applyFont="1" applyBorder="1" applyAlignment="1">
      <alignment horizontal="center" vertical="center" wrapText="1"/>
    </xf>
    <xf numFmtId="0" fontId="10" fillId="3" borderId="14" xfId="0" applyNumberFormat="1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 wrapText="1"/>
    </xf>
    <xf numFmtId="0" fontId="10" fillId="3" borderId="61" xfId="0" applyNumberFormat="1" applyFont="1" applyFill="1" applyBorder="1" applyAlignment="1">
      <alignment horizontal="center" vertical="center" wrapText="1"/>
    </xf>
    <xf numFmtId="3" fontId="12" fillId="2" borderId="4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center" vertical="center" wrapText="1"/>
    </xf>
    <xf numFmtId="3" fontId="12" fillId="0" borderId="44" xfId="0" applyNumberFormat="1" applyFont="1" applyBorder="1" applyAlignment="1">
      <alignment horizontal="center" vertical="center" wrapText="1"/>
    </xf>
    <xf numFmtId="0" fontId="1" fillId="3" borderId="49" xfId="0" applyNumberFormat="1" applyFont="1" applyFill="1" applyBorder="1" applyAlignment="1">
      <alignment horizontal="center" vertical="center" wrapText="1"/>
    </xf>
    <xf numFmtId="0" fontId="1" fillId="3" borderId="61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3" fontId="11" fillId="0" borderId="42" xfId="0" applyNumberFormat="1" applyFont="1" applyBorder="1" applyAlignment="1">
      <alignment horizontal="center" vertical="center" wrapText="1"/>
    </xf>
    <xf numFmtId="1" fontId="6" fillId="0" borderId="78" xfId="0" applyNumberFormat="1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1" fontId="36" fillId="0" borderId="40" xfId="0" applyNumberFormat="1" applyFont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center" vertical="center" wrapText="1"/>
    </xf>
    <xf numFmtId="1" fontId="6" fillId="0" borderId="77" xfId="0" applyNumberFormat="1" applyFont="1" applyBorder="1" applyAlignment="1">
      <alignment horizontal="center" vertical="center" wrapText="1"/>
    </xf>
    <xf numFmtId="1" fontId="36" fillId="0" borderId="41" xfId="0" applyNumberFormat="1" applyFont="1" applyBorder="1" applyAlignment="1">
      <alignment horizontal="center" vertical="center" wrapText="1"/>
    </xf>
    <xf numFmtId="1" fontId="6" fillId="0" borderId="64" xfId="0" applyNumberFormat="1" applyFont="1" applyBorder="1" applyAlignment="1">
      <alignment horizontal="center" vertical="center" wrapText="1"/>
    </xf>
    <xf numFmtId="1" fontId="6" fillId="0" borderId="4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3" borderId="79" xfId="0" applyFont="1" applyFill="1" applyBorder="1" applyAlignment="1">
      <alignment horizontal="center" vertical="center" wrapText="1"/>
    </xf>
    <xf numFmtId="0" fontId="1" fillId="3" borderId="8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" fillId="3" borderId="82" xfId="0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4" fontId="37" fillId="0" borderId="9" xfId="0" applyNumberFormat="1" applyFont="1" applyBorder="1" applyAlignment="1">
      <alignment horizontal="center" vertical="center" wrapText="1"/>
    </xf>
    <xf numFmtId="4" fontId="37" fillId="0" borderId="9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3" fontId="37" fillId="0" borderId="9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9" fillId="3" borderId="8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9" fillId="3" borderId="76" xfId="0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84" xfId="0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Alignment="1">
      <alignment/>
    </xf>
    <xf numFmtId="0" fontId="37" fillId="0" borderId="54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55" xfId="0" applyFont="1" applyBorder="1" applyAlignment="1">
      <alignment horizontal="left"/>
    </xf>
    <xf numFmtId="0" fontId="37" fillId="0" borderId="70" xfId="0" applyFont="1" applyBorder="1" applyAlignment="1">
      <alignment horizontal="left"/>
    </xf>
    <xf numFmtId="4" fontId="16" fillId="0" borderId="79" xfId="0" applyNumberFormat="1" applyFont="1" applyBorder="1" applyAlignment="1">
      <alignment horizontal="right"/>
    </xf>
    <xf numFmtId="4" fontId="16" fillId="0" borderId="11" xfId="0" applyNumberFormat="1" applyFont="1" applyBorder="1" applyAlignment="1">
      <alignment horizontal="right"/>
    </xf>
    <xf numFmtId="4" fontId="18" fillId="0" borderId="15" xfId="0" applyNumberFormat="1" applyFont="1" applyBorder="1" applyAlignment="1">
      <alignment horizontal="right"/>
    </xf>
    <xf numFmtId="4" fontId="19" fillId="0" borderId="79" xfId="0" applyNumberFormat="1" applyFont="1" applyBorder="1" applyAlignment="1">
      <alignment horizontal="right"/>
    </xf>
    <xf numFmtId="4" fontId="16" fillId="0" borderId="12" xfId="0" applyNumberFormat="1" applyFont="1" applyBorder="1" applyAlignment="1">
      <alignment horizontal="right"/>
    </xf>
    <xf numFmtId="4" fontId="18" fillId="0" borderId="72" xfId="0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4" fontId="18" fillId="0" borderId="79" xfId="0" applyNumberFormat="1" applyFont="1" applyBorder="1" applyAlignment="1">
      <alignment horizontal="right"/>
    </xf>
    <xf numFmtId="4" fontId="20" fillId="0" borderId="72" xfId="0" applyNumberFormat="1" applyFont="1" applyBorder="1" applyAlignment="1">
      <alignment horizontal="right"/>
    </xf>
    <xf numFmtId="4" fontId="3" fillId="0" borderId="79" xfId="0" applyNumberFormat="1" applyFont="1" applyBorder="1" applyAlignment="1">
      <alignment horizontal="right"/>
    </xf>
    <xf numFmtId="4" fontId="3" fillId="0" borderId="72" xfId="0" applyNumberFormat="1" applyFont="1" applyBorder="1" applyAlignment="1">
      <alignment horizontal="right"/>
    </xf>
    <xf numFmtId="4" fontId="16" fillId="0" borderId="9" xfId="0" applyNumberFormat="1" applyFont="1" applyBorder="1" applyAlignment="1">
      <alignment horizontal="right"/>
    </xf>
    <xf numFmtId="4" fontId="18" fillId="0" borderId="16" xfId="0" applyNumberFormat="1" applyFont="1" applyBorder="1" applyAlignment="1">
      <alignment horizontal="right"/>
    </xf>
    <xf numFmtId="4" fontId="16" fillId="0" borderId="80" xfId="0" applyNumberFormat="1" applyFont="1" applyBorder="1" applyAlignment="1">
      <alignment horizontal="right"/>
    </xf>
    <xf numFmtId="4" fontId="19" fillId="0" borderId="80" xfId="0" applyNumberFormat="1" applyFont="1" applyBorder="1" applyAlignment="1">
      <alignment horizontal="right"/>
    </xf>
    <xf numFmtId="4" fontId="18" fillId="0" borderId="9" xfId="0" applyNumberFormat="1" applyFont="1" applyBorder="1" applyAlignment="1">
      <alignment horizontal="right"/>
    </xf>
    <xf numFmtId="4" fontId="18" fillId="0" borderId="80" xfId="0" applyNumberFormat="1" applyFont="1" applyBorder="1" applyAlignment="1">
      <alignment horizontal="right"/>
    </xf>
    <xf numFmtId="4" fontId="20" fillId="0" borderId="16" xfId="0" applyNumberFormat="1" applyFont="1" applyBorder="1" applyAlignment="1">
      <alignment horizontal="right"/>
    </xf>
    <xf numFmtId="4" fontId="3" fillId="0" borderId="8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16" fillId="0" borderId="6" xfId="0" applyNumberFormat="1" applyFont="1" applyBorder="1" applyAlignment="1">
      <alignment horizontal="right"/>
    </xf>
    <xf numFmtId="4" fontId="18" fillId="0" borderId="26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 horizontal="right"/>
    </xf>
    <xf numFmtId="4" fontId="21" fillId="0" borderId="70" xfId="0" applyNumberFormat="1" applyFont="1" applyBorder="1" applyAlignment="1">
      <alignment horizontal="right"/>
    </xf>
    <xf numFmtId="0" fontId="26" fillId="3" borderId="9" xfId="19" applyFont="1" applyFill="1" applyBorder="1" applyAlignment="1">
      <alignment horizontal="center" vertical="center" wrapText="1"/>
      <protection/>
    </xf>
    <xf numFmtId="0" fontId="26" fillId="3" borderId="9" xfId="19" applyFont="1" applyFill="1" applyBorder="1" applyAlignment="1">
      <alignment vertical="center" wrapText="1"/>
      <protection/>
    </xf>
    <xf numFmtId="0" fontId="26" fillId="3" borderId="10" xfId="19" applyFont="1" applyFill="1" applyBorder="1" applyAlignment="1">
      <alignment vertical="center" wrapText="1"/>
      <protection/>
    </xf>
    <xf numFmtId="4" fontId="26" fillId="0" borderId="10" xfId="19" applyNumberFormat="1" applyFont="1" applyBorder="1" applyAlignment="1">
      <alignment horizontal="center"/>
      <protection/>
    </xf>
    <xf numFmtId="0" fontId="26" fillId="0" borderId="11" xfId="19" applyFont="1" applyBorder="1" applyAlignment="1">
      <alignment horizontal="center" vertical="center"/>
      <protection/>
    </xf>
    <xf numFmtId="4" fontId="26" fillId="0" borderId="21" xfId="19" applyNumberFormat="1" applyFont="1" applyBorder="1" applyAlignment="1">
      <alignment horizontal="center"/>
      <protection/>
    </xf>
    <xf numFmtId="4" fontId="26" fillId="0" borderId="10" xfId="19" applyNumberFormat="1" applyFont="1" applyBorder="1">
      <alignment/>
      <protection/>
    </xf>
    <xf numFmtId="0" fontId="26" fillId="0" borderId="12" xfId="19" applyFont="1" applyBorder="1" applyAlignment="1">
      <alignment horizontal="center" vertical="center"/>
      <protection/>
    </xf>
    <xf numFmtId="4" fontId="26" fillId="0" borderId="16" xfId="19" applyNumberFormat="1" applyFont="1" applyBorder="1" applyAlignment="1">
      <alignment horizontal="center"/>
      <protection/>
    </xf>
    <xf numFmtId="4" fontId="26" fillId="0" borderId="17" xfId="19" applyNumberFormat="1" applyFont="1" applyBorder="1" applyAlignment="1">
      <alignment horizontal="center"/>
      <protection/>
    </xf>
    <xf numFmtId="0" fontId="26" fillId="0" borderId="7" xfId="19" applyFont="1" applyBorder="1" applyAlignment="1">
      <alignment horizontal="center"/>
      <protection/>
    </xf>
    <xf numFmtId="0" fontId="26" fillId="0" borderId="11" xfId="19" applyFont="1" applyBorder="1" applyAlignment="1">
      <alignment horizontal="center" wrapText="1"/>
      <protection/>
    </xf>
    <xf numFmtId="0" fontId="26" fillId="0" borderId="61" xfId="19" applyFont="1" applyBorder="1" applyAlignment="1">
      <alignment horizontal="center"/>
      <protection/>
    </xf>
    <xf numFmtId="0" fontId="27" fillId="0" borderId="67" xfId="19" applyFont="1" applyBorder="1" applyAlignment="1">
      <alignment horizontal="left" wrapText="1"/>
      <protection/>
    </xf>
    <xf numFmtId="4" fontId="26" fillId="0" borderId="6" xfId="19" applyNumberFormat="1" applyFont="1" applyBorder="1" applyAlignment="1">
      <alignment horizontal="center" wrapText="1"/>
      <protection/>
    </xf>
    <xf numFmtId="4" fontId="26" fillId="0" borderId="21" xfId="19" applyNumberFormat="1" applyFont="1" applyBorder="1" applyAlignment="1">
      <alignment horizontal="center" wrapText="1"/>
      <protection/>
    </xf>
    <xf numFmtId="4" fontId="26" fillId="0" borderId="61" xfId="19" applyNumberFormat="1" applyFont="1" applyBorder="1" applyAlignment="1">
      <alignment horizontal="center"/>
      <protection/>
    </xf>
    <xf numFmtId="4" fontId="26" fillId="0" borderId="61" xfId="19" applyNumberFormat="1" applyFont="1" applyBorder="1" applyAlignment="1">
      <alignment horizontal="center" wrapText="1"/>
      <protection/>
    </xf>
    <xf numFmtId="4" fontId="26" fillId="0" borderId="82" xfId="19" applyNumberFormat="1" applyFont="1" applyBorder="1" applyAlignment="1">
      <alignment horizontal="center"/>
      <protection/>
    </xf>
    <xf numFmtId="0" fontId="39" fillId="0" borderId="63" xfId="19" applyFont="1" applyBorder="1" applyAlignment="1">
      <alignment horizontal="center" wrapText="1"/>
      <protection/>
    </xf>
    <xf numFmtId="0" fontId="39" fillId="0" borderId="44" xfId="19" applyFont="1" applyBorder="1" applyAlignment="1">
      <alignment horizontal="center" wrapText="1"/>
      <protection/>
    </xf>
    <xf numFmtId="0" fontId="39" fillId="0" borderId="41" xfId="19" applyNumberFormat="1" applyFont="1" applyBorder="1" applyAlignment="1">
      <alignment horizontal="center"/>
      <protection/>
    </xf>
    <xf numFmtId="0" fontId="39" fillId="0" borderId="41" xfId="19" applyNumberFormat="1" applyFont="1" applyBorder="1" applyAlignment="1">
      <alignment horizontal="center" wrapText="1"/>
      <protection/>
    </xf>
    <xf numFmtId="0" fontId="39" fillId="0" borderId="84" xfId="19" applyNumberFormat="1" applyFont="1" applyBorder="1" applyAlignment="1">
      <alignment horizontal="center" wrapText="1"/>
      <protection/>
    </xf>
    <xf numFmtId="0" fontId="39" fillId="0" borderId="0" xfId="19" applyFont="1">
      <alignment/>
      <protection/>
    </xf>
    <xf numFmtId="4" fontId="29" fillId="0" borderId="44" xfId="0" applyNumberFormat="1" applyFont="1" applyBorder="1" applyAlignment="1">
      <alignment/>
    </xf>
    <xf numFmtId="0" fontId="1" fillId="0" borderId="0" xfId="0" applyFont="1" applyBorder="1" applyAlignment="1">
      <alignment/>
    </xf>
    <xf numFmtId="16" fontId="29" fillId="3" borderId="44" xfId="0" applyNumberFormat="1" applyFont="1" applyFill="1" applyBorder="1" applyAlignment="1">
      <alignment horizontal="center"/>
    </xf>
    <xf numFmtId="4" fontId="33" fillId="0" borderId="22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right"/>
    </xf>
    <xf numFmtId="4" fontId="22" fillId="3" borderId="10" xfId="0" applyNumberFormat="1" applyFont="1" applyFill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4" fontId="29" fillId="0" borderId="23" xfId="0" applyNumberFormat="1" applyFont="1" applyBorder="1" applyAlignment="1">
      <alignment/>
    </xf>
    <xf numFmtId="4" fontId="29" fillId="0" borderId="21" xfId="0" applyNumberFormat="1" applyFont="1" applyBorder="1" applyAlignment="1">
      <alignment/>
    </xf>
    <xf numFmtId="0" fontId="29" fillId="0" borderId="6" xfId="0" applyFont="1" applyBorder="1" applyAlignment="1">
      <alignment horizontal="center"/>
    </xf>
    <xf numFmtId="4" fontId="29" fillId="0" borderId="26" xfId="0" applyNumberFormat="1" applyFont="1" applyBorder="1" applyAlignment="1">
      <alignment horizontal="right"/>
    </xf>
    <xf numFmtId="4" fontId="29" fillId="0" borderId="23" xfId="0" applyNumberFormat="1" applyFont="1" applyBorder="1" applyAlignment="1">
      <alignment horizontal="right"/>
    </xf>
    <xf numFmtId="4" fontId="29" fillId="0" borderId="76" xfId="0" applyNumberFormat="1" applyFont="1" applyBorder="1" applyAlignment="1">
      <alignment horizontal="right"/>
    </xf>
    <xf numFmtId="4" fontId="29" fillId="0" borderId="21" xfId="0" applyNumberFormat="1" applyFont="1" applyBorder="1" applyAlignment="1">
      <alignment horizontal="right"/>
    </xf>
    <xf numFmtId="4" fontId="29" fillId="0" borderId="29" xfId="0" applyNumberFormat="1" applyFont="1" applyBorder="1" applyAlignment="1">
      <alignment horizontal="right"/>
    </xf>
    <xf numFmtId="49" fontId="29" fillId="0" borderId="44" xfId="0" applyNumberFormat="1" applyFont="1" applyBorder="1" applyAlignment="1">
      <alignment horizontal="center"/>
    </xf>
    <xf numFmtId="49" fontId="29" fillId="0" borderId="6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30" fillId="3" borderId="5" xfId="0" applyFont="1" applyFill="1" applyBorder="1" applyAlignment="1">
      <alignment horizontal="center"/>
    </xf>
    <xf numFmtId="0" fontId="33" fillId="0" borderId="85" xfId="0" applyFont="1" applyFill="1" applyBorder="1" applyAlignment="1">
      <alignment horizontal="center"/>
    </xf>
    <xf numFmtId="0" fontId="33" fillId="0" borderId="86" xfId="0" applyFont="1" applyFill="1" applyBorder="1" applyAlignment="1">
      <alignment horizontal="center"/>
    </xf>
    <xf numFmtId="49" fontId="29" fillId="0" borderId="44" xfId="0" applyNumberFormat="1" applyFont="1" applyBorder="1" applyAlignment="1">
      <alignment horizontal="right"/>
    </xf>
    <xf numFmtId="49" fontId="29" fillId="0" borderId="6" xfId="0" applyNumberFormat="1" applyFont="1" applyBorder="1" applyAlignment="1">
      <alignment horizontal="right"/>
    </xf>
    <xf numFmtId="0" fontId="30" fillId="3" borderId="49" xfId="0" applyFont="1" applyFill="1" applyBorder="1" applyAlignment="1">
      <alignment horizontal="center"/>
    </xf>
    <xf numFmtId="0" fontId="30" fillId="3" borderId="87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30" fillId="3" borderId="25" xfId="0" applyFont="1" applyFill="1" applyBorder="1" applyAlignment="1">
      <alignment horizontal="center"/>
    </xf>
    <xf numFmtId="0" fontId="30" fillId="3" borderId="24" xfId="0" applyFont="1" applyFill="1" applyBorder="1" applyAlignment="1">
      <alignment horizontal="center"/>
    </xf>
    <xf numFmtId="0" fontId="29" fillId="3" borderId="88" xfId="0" applyFont="1" applyFill="1" applyBorder="1" applyAlignment="1">
      <alignment horizontal="center"/>
    </xf>
    <xf numFmtId="0" fontId="29" fillId="3" borderId="56" xfId="0" applyFont="1" applyFill="1" applyBorder="1" applyAlignment="1">
      <alignment horizontal="center"/>
    </xf>
    <xf numFmtId="0" fontId="29" fillId="3" borderId="58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4" fontId="29" fillId="0" borderId="14" xfId="0" applyNumberFormat="1" applyFont="1" applyBorder="1" applyAlignment="1">
      <alignment/>
    </xf>
    <xf numFmtId="4" fontId="29" fillId="0" borderId="44" xfId="0" applyNumberFormat="1" applyFont="1" applyBorder="1" applyAlignment="1">
      <alignment/>
    </xf>
    <xf numFmtId="4" fontId="29" fillId="0" borderId="6" xfId="0" applyNumberFormat="1" applyFont="1" applyBorder="1" applyAlignment="1">
      <alignment/>
    </xf>
    <xf numFmtId="0" fontId="30" fillId="3" borderId="69" xfId="0" applyFont="1" applyFill="1" applyBorder="1" applyAlignment="1">
      <alignment horizontal="center"/>
    </xf>
    <xf numFmtId="0" fontId="30" fillId="3" borderId="68" xfId="0" applyFont="1" applyFill="1" applyBorder="1" applyAlignment="1">
      <alignment horizontal="center"/>
    </xf>
    <xf numFmtId="0" fontId="30" fillId="3" borderId="89" xfId="0" applyFont="1" applyFill="1" applyBorder="1" applyAlignment="1">
      <alignment horizontal="center"/>
    </xf>
    <xf numFmtId="0" fontId="30" fillId="3" borderId="48" xfId="0" applyFont="1" applyFill="1" applyBorder="1" applyAlignment="1">
      <alignment horizontal="center"/>
    </xf>
    <xf numFmtId="0" fontId="30" fillId="3" borderId="51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4" fontId="29" fillId="0" borderId="14" xfId="0" applyNumberFormat="1" applyFont="1" applyBorder="1" applyAlignment="1">
      <alignment horizontal="right"/>
    </xf>
    <xf numFmtId="4" fontId="29" fillId="0" borderId="6" xfId="0" applyNumberFormat="1" applyFont="1" applyBorder="1" applyAlignment="1">
      <alignment horizontal="right"/>
    </xf>
    <xf numFmtId="4" fontId="30" fillId="3" borderId="14" xfId="0" applyNumberFormat="1" applyFont="1" applyFill="1" applyBorder="1" applyAlignment="1">
      <alignment/>
    </xf>
    <xf numFmtId="4" fontId="30" fillId="3" borderId="6" xfId="0" applyNumberFormat="1" applyFont="1" applyFill="1" applyBorder="1" applyAlignment="1">
      <alignment/>
    </xf>
    <xf numFmtId="4" fontId="29" fillId="0" borderId="44" xfId="0" applyNumberFormat="1" applyFont="1" applyBorder="1" applyAlignment="1">
      <alignment horizontal="right"/>
    </xf>
    <xf numFmtId="0" fontId="33" fillId="0" borderId="52" xfId="0" applyFont="1" applyFill="1" applyBorder="1" applyAlignment="1">
      <alignment horizontal="center"/>
    </xf>
    <xf numFmtId="4" fontId="30" fillId="3" borderId="23" xfId="0" applyNumberFormat="1" applyFont="1" applyFill="1" applyBorder="1" applyAlignment="1">
      <alignment/>
    </xf>
    <xf numFmtId="4" fontId="30" fillId="3" borderId="21" xfId="0" applyNumberFormat="1" applyFont="1" applyFill="1" applyBorder="1" applyAlignment="1">
      <alignment/>
    </xf>
    <xf numFmtId="4" fontId="13" fillId="0" borderId="23" xfId="0" applyNumberFormat="1" applyFont="1" applyFill="1" applyBorder="1" applyAlignment="1">
      <alignment horizontal="right"/>
    </xf>
    <xf numFmtId="4" fontId="13" fillId="0" borderId="21" xfId="0" applyNumberFormat="1" applyFont="1" applyFill="1" applyBorder="1" applyAlignment="1">
      <alignment horizontal="right"/>
    </xf>
    <xf numFmtId="4" fontId="13" fillId="0" borderId="14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/>
    </xf>
    <xf numFmtId="4" fontId="13" fillId="0" borderId="26" xfId="0" applyNumberFormat="1" applyFont="1" applyFill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3" fillId="0" borderId="26" xfId="0" applyNumberFormat="1" applyFont="1" applyBorder="1" applyAlignment="1">
      <alignment horizontal="right"/>
    </xf>
    <xf numFmtId="4" fontId="13" fillId="0" borderId="76" xfId="0" applyNumberFormat="1" applyFont="1" applyFill="1" applyBorder="1" applyAlignment="1">
      <alignment horizontal="right"/>
    </xf>
    <xf numFmtId="4" fontId="22" fillId="3" borderId="9" xfId="0" applyNumberFormat="1" applyFont="1" applyFill="1" applyBorder="1" applyAlignment="1">
      <alignment horizontal="right"/>
    </xf>
    <xf numFmtId="4" fontId="22" fillId="3" borderId="23" xfId="0" applyNumberFormat="1" applyFont="1" applyFill="1" applyBorder="1" applyAlignment="1">
      <alignment horizontal="right"/>
    </xf>
    <xf numFmtId="4" fontId="22" fillId="3" borderId="21" xfId="0" applyNumberFormat="1" applyFont="1" applyFill="1" applyBorder="1" applyAlignment="1">
      <alignment horizontal="right"/>
    </xf>
    <xf numFmtId="4" fontId="13" fillId="0" borderId="44" xfId="0" applyNumberFormat="1" applyFont="1" applyBorder="1" applyAlignment="1">
      <alignment horizontal="right"/>
    </xf>
    <xf numFmtId="4" fontId="13" fillId="0" borderId="44" xfId="0" applyNumberFormat="1" applyFont="1" applyFill="1" applyBorder="1" applyAlignment="1">
      <alignment horizontal="right"/>
    </xf>
    <xf numFmtId="4" fontId="13" fillId="0" borderId="23" xfId="0" applyNumberFormat="1" applyFont="1" applyBorder="1" applyAlignment="1">
      <alignment horizontal="right"/>
    </xf>
    <xf numFmtId="4" fontId="13" fillId="0" borderId="21" xfId="0" applyNumberFormat="1" applyFont="1" applyBorder="1" applyAlignment="1">
      <alignment horizontal="right"/>
    </xf>
    <xf numFmtId="4" fontId="22" fillId="0" borderId="14" xfId="0" applyNumberFormat="1" applyFont="1" applyFill="1" applyBorder="1" applyAlignment="1">
      <alignment horizontal="right"/>
    </xf>
    <xf numFmtId="4" fontId="22" fillId="0" borderId="6" xfId="0" applyNumberFormat="1" applyFont="1" applyFill="1" applyBorder="1" applyAlignment="1">
      <alignment horizontal="right"/>
    </xf>
    <xf numFmtId="4" fontId="22" fillId="0" borderId="23" xfId="0" applyNumberFormat="1" applyFont="1" applyFill="1" applyBorder="1" applyAlignment="1">
      <alignment horizontal="right"/>
    </xf>
    <xf numFmtId="4" fontId="22" fillId="0" borderId="21" xfId="0" applyNumberFormat="1" applyFont="1" applyFill="1" applyBorder="1" applyAlignment="1">
      <alignment horizontal="right"/>
    </xf>
    <xf numFmtId="0" fontId="29" fillId="0" borderId="8" xfId="18" applyFont="1" applyBorder="1" applyAlignment="1">
      <alignment horizontal="center"/>
      <protection/>
    </xf>
    <xf numFmtId="0" fontId="29" fillId="0" borderId="4" xfId="18" applyFont="1" applyBorder="1" applyAlignment="1">
      <alignment horizontal="center"/>
      <protection/>
    </xf>
    <xf numFmtId="0" fontId="29" fillId="0" borderId="3" xfId="18" applyFont="1" applyBorder="1" applyAlignment="1">
      <alignment horizontal="center"/>
      <protection/>
    </xf>
    <xf numFmtId="0" fontId="29" fillId="0" borderId="5" xfId="18" applyFont="1" applyBorder="1" applyAlignment="1">
      <alignment horizontal="center"/>
      <protection/>
    </xf>
    <xf numFmtId="0" fontId="29" fillId="0" borderId="44" xfId="18" applyFont="1" applyBorder="1" applyAlignment="1">
      <alignment horizontal="right"/>
      <protection/>
    </xf>
    <xf numFmtId="0" fontId="29" fillId="0" borderId="6" xfId="18" applyFont="1" applyBorder="1" applyAlignment="1">
      <alignment horizontal="right"/>
      <protection/>
    </xf>
    <xf numFmtId="0" fontId="29" fillId="0" borderId="14" xfId="18" applyFont="1" applyBorder="1" applyAlignment="1">
      <alignment horizontal="right"/>
      <protection/>
    </xf>
    <xf numFmtId="0" fontId="30" fillId="3" borderId="25" xfId="18" applyFont="1" applyFill="1" applyBorder="1" applyAlignment="1">
      <alignment horizontal="center"/>
      <protection/>
    </xf>
    <xf numFmtId="0" fontId="30" fillId="3" borderId="24" xfId="18" applyFont="1" applyFill="1" applyBorder="1" applyAlignment="1">
      <alignment horizontal="center"/>
      <protection/>
    </xf>
    <xf numFmtId="0" fontId="29" fillId="0" borderId="48" xfId="18" applyFont="1" applyBorder="1" applyAlignment="1">
      <alignment horizontal="center"/>
      <protection/>
    </xf>
    <xf numFmtId="0" fontId="29" fillId="0" borderId="51" xfId="18" applyFont="1" applyBorder="1" applyAlignment="1">
      <alignment horizontal="center"/>
      <protection/>
    </xf>
    <xf numFmtId="0" fontId="29" fillId="0" borderId="14" xfId="18" applyFont="1" applyBorder="1" applyAlignment="1">
      <alignment horizontal="center"/>
      <protection/>
    </xf>
    <xf numFmtId="0" fontId="29" fillId="0" borderId="44" xfId="18" applyFont="1" applyBorder="1" applyAlignment="1">
      <alignment horizontal="center"/>
      <protection/>
    </xf>
    <xf numFmtId="0" fontId="30" fillId="3" borderId="69" xfId="18" applyFont="1" applyFill="1" applyBorder="1" applyAlignment="1">
      <alignment horizontal="center"/>
      <protection/>
    </xf>
    <xf numFmtId="0" fontId="30" fillId="3" borderId="68" xfId="18" applyFont="1" applyFill="1" applyBorder="1" applyAlignment="1">
      <alignment horizontal="center"/>
      <protection/>
    </xf>
    <xf numFmtId="0" fontId="29" fillId="0" borderId="6" xfId="18" applyFont="1" applyBorder="1" applyAlignment="1">
      <alignment horizontal="center"/>
      <protection/>
    </xf>
    <xf numFmtId="0" fontId="29" fillId="0" borderId="7" xfId="18" applyFont="1" applyBorder="1" applyAlignment="1">
      <alignment horizontal="center"/>
      <protection/>
    </xf>
    <xf numFmtId="0" fontId="30" fillId="3" borderId="48" xfId="18" applyFont="1" applyFill="1" applyBorder="1" applyAlignment="1">
      <alignment horizontal="center"/>
      <protection/>
    </xf>
    <xf numFmtId="0" fontId="30" fillId="3" borderId="51" xfId="18" applyFont="1" applyFill="1" applyBorder="1" applyAlignment="1">
      <alignment horizontal="center"/>
      <protection/>
    </xf>
    <xf numFmtId="0" fontId="29" fillId="0" borderId="49" xfId="18" applyFont="1" applyFill="1" applyBorder="1" applyAlignment="1">
      <alignment horizontal="center"/>
      <protection/>
    </xf>
    <xf numFmtId="0" fontId="29" fillId="0" borderId="87" xfId="18" applyFont="1" applyFill="1" applyBorder="1" applyAlignment="1">
      <alignment horizontal="center"/>
      <protection/>
    </xf>
    <xf numFmtId="0" fontId="29" fillId="0" borderId="25" xfId="18" applyFont="1" applyFill="1" applyBorder="1" applyAlignment="1">
      <alignment horizontal="center"/>
      <protection/>
    </xf>
    <xf numFmtId="0" fontId="29" fillId="0" borderId="24" xfId="18" applyFont="1" applyFill="1" applyBorder="1" applyAlignment="1">
      <alignment horizontal="center"/>
      <protection/>
    </xf>
    <xf numFmtId="0" fontId="29" fillId="0" borderId="48" xfId="18" applyFont="1" applyFill="1" applyBorder="1" applyAlignment="1">
      <alignment horizontal="center"/>
      <protection/>
    </xf>
    <xf numFmtId="0" fontId="29" fillId="0" borderId="51" xfId="18" applyFont="1" applyFill="1" applyBorder="1" applyAlignment="1">
      <alignment horizontal="center"/>
      <protection/>
    </xf>
    <xf numFmtId="0" fontId="30" fillId="3" borderId="50" xfId="18" applyFont="1" applyFill="1" applyBorder="1" applyAlignment="1">
      <alignment horizontal="center"/>
      <protection/>
    </xf>
    <xf numFmtId="0" fontId="30" fillId="3" borderId="0" xfId="18" applyFont="1" applyFill="1" applyBorder="1" applyAlignment="1">
      <alignment horizontal="center"/>
      <protection/>
    </xf>
    <xf numFmtId="0" fontId="33" fillId="0" borderId="52" xfId="18" applyFont="1" applyFill="1" applyBorder="1" applyAlignment="1">
      <alignment horizontal="center"/>
      <protection/>
    </xf>
    <xf numFmtId="0" fontId="33" fillId="0" borderId="85" xfId="18" applyFont="1" applyFill="1" applyBorder="1" applyAlignment="1">
      <alignment horizontal="center"/>
      <protection/>
    </xf>
    <xf numFmtId="0" fontId="29" fillId="0" borderId="15" xfId="18" applyFont="1" applyBorder="1" applyAlignment="1">
      <alignment horizontal="center"/>
      <protection/>
    </xf>
    <xf numFmtId="0" fontId="10" fillId="0" borderId="0" xfId="0" applyFont="1" applyAlignment="1">
      <alignment horizontal="left"/>
    </xf>
    <xf numFmtId="2" fontId="10" fillId="0" borderId="77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1" fontId="10" fillId="0" borderId="78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2" fontId="10" fillId="3" borderId="74" xfId="0" applyNumberFormat="1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 vertical="center" wrapText="1"/>
    </xf>
    <xf numFmtId="2" fontId="10" fillId="3" borderId="3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10" fillId="3" borderId="75" xfId="0" applyNumberFormat="1" applyFont="1" applyFill="1" applyBorder="1" applyAlignment="1">
      <alignment horizontal="center" vertical="center" wrapText="1"/>
    </xf>
    <xf numFmtId="2" fontId="10" fillId="3" borderId="44" xfId="0" applyNumberFormat="1" applyFont="1" applyFill="1" applyBorder="1" applyAlignment="1">
      <alignment horizontal="center" vertical="center" wrapText="1"/>
    </xf>
    <xf numFmtId="2" fontId="10" fillId="3" borderId="31" xfId="0" applyNumberFormat="1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9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3" borderId="91" xfId="0" applyFont="1" applyFill="1" applyBorder="1" applyAlignment="1">
      <alignment horizontal="center" vertical="center" wrapText="1"/>
    </xf>
    <xf numFmtId="0" fontId="1" fillId="3" borderId="68" xfId="0" applyFont="1" applyFill="1" applyBorder="1" applyAlignment="1">
      <alignment horizontal="center" vertical="center" wrapText="1"/>
    </xf>
    <xf numFmtId="0" fontId="1" fillId="3" borderId="92" xfId="0" applyFont="1" applyFill="1" applyBorder="1" applyAlignment="1">
      <alignment horizontal="center" vertic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93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textRotation="90" wrapText="1"/>
    </xf>
    <xf numFmtId="0" fontId="38" fillId="0" borderId="44" xfId="0" applyFont="1" applyBorder="1" applyAlignment="1">
      <alignment horizontal="center" vertical="center" textRotation="90" wrapText="1"/>
    </xf>
    <xf numFmtId="0" fontId="38" fillId="0" borderId="6" xfId="0" applyFont="1" applyBorder="1" applyAlignment="1">
      <alignment horizontal="center" vertical="center" textRotation="90" wrapText="1"/>
    </xf>
    <xf numFmtId="0" fontId="1" fillId="0" borderId="9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4" fillId="3" borderId="56" xfId="0" applyFont="1" applyFill="1" applyBorder="1" applyAlignment="1">
      <alignment horizontal="center" vertical="center"/>
    </xf>
    <xf numFmtId="0" fontId="34" fillId="3" borderId="5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2" fillId="3" borderId="79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95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96" xfId="0" applyFont="1" applyFill="1" applyBorder="1" applyAlignment="1">
      <alignment horizontal="center" vertical="center" wrapText="1"/>
    </xf>
    <xf numFmtId="0" fontId="34" fillId="3" borderId="97" xfId="0" applyFont="1" applyFill="1" applyBorder="1" applyAlignment="1">
      <alignment horizontal="center" vertical="center"/>
    </xf>
    <xf numFmtId="0" fontId="26" fillId="0" borderId="7" xfId="19" applyFont="1" applyBorder="1" applyAlignment="1">
      <alignment horizontal="center" vertical="center"/>
      <protection/>
    </xf>
    <xf numFmtId="0" fontId="26" fillId="0" borderId="3" xfId="19" applyFont="1" applyBorder="1" applyAlignment="1">
      <alignment horizontal="center" vertical="center"/>
      <protection/>
    </xf>
    <xf numFmtId="4" fontId="26" fillId="0" borderId="25" xfId="19" applyNumberFormat="1" applyFont="1" applyBorder="1" applyAlignment="1">
      <alignment horizontal="center"/>
      <protection/>
    </xf>
    <xf numFmtId="4" fontId="26" fillId="0" borderId="5" xfId="19" applyNumberFormat="1" applyFont="1" applyBorder="1" applyAlignment="1">
      <alignment horizontal="center"/>
      <protection/>
    </xf>
    <xf numFmtId="4" fontId="26" fillId="0" borderId="48" xfId="19" applyNumberFormat="1" applyFont="1" applyBorder="1" applyAlignment="1">
      <alignment horizontal="center"/>
      <protection/>
    </xf>
    <xf numFmtId="4" fontId="26" fillId="0" borderId="13" xfId="19" applyNumberFormat="1" applyFont="1" applyBorder="1" applyAlignment="1">
      <alignment horizontal="center"/>
      <protection/>
    </xf>
    <xf numFmtId="4" fontId="26" fillId="0" borderId="14" xfId="19" applyNumberFormat="1" applyFont="1" applyBorder="1" applyAlignment="1">
      <alignment horizontal="center"/>
      <protection/>
    </xf>
    <xf numFmtId="4" fontId="26" fillId="0" borderId="44" xfId="19" applyNumberFormat="1" applyFont="1" applyBorder="1" applyAlignment="1">
      <alignment horizontal="center"/>
      <protection/>
    </xf>
    <xf numFmtId="4" fontId="26" fillId="0" borderId="6" xfId="19" applyNumberFormat="1" applyFont="1" applyBorder="1" applyAlignment="1">
      <alignment horizontal="center"/>
      <protection/>
    </xf>
    <xf numFmtId="0" fontId="26" fillId="0" borderId="11" xfId="19" applyFont="1" applyBorder="1" applyAlignment="1">
      <alignment horizontal="center" vertical="center"/>
      <protection/>
    </xf>
    <xf numFmtId="4" fontId="26" fillId="0" borderId="23" xfId="19" applyNumberFormat="1" applyFont="1" applyBorder="1" applyAlignment="1">
      <alignment horizontal="center"/>
      <protection/>
    </xf>
    <xf numFmtId="4" fontId="26" fillId="0" borderId="76" xfId="19" applyNumberFormat="1" applyFont="1" applyBorder="1" applyAlignment="1">
      <alignment horizontal="center"/>
      <protection/>
    </xf>
    <xf numFmtId="4" fontId="26" fillId="0" borderId="21" xfId="19" applyNumberFormat="1" applyFont="1" applyBorder="1" applyAlignment="1">
      <alignment horizontal="center"/>
      <protection/>
    </xf>
    <xf numFmtId="4" fontId="26" fillId="0" borderId="9" xfId="19" applyNumberFormat="1" applyFont="1" applyBorder="1" applyAlignment="1">
      <alignment horizontal="center"/>
      <protection/>
    </xf>
    <xf numFmtId="4" fontId="26" fillId="0" borderId="10" xfId="19" applyNumberFormat="1" applyFont="1" applyBorder="1" applyAlignment="1">
      <alignment horizontal="center"/>
      <protection/>
    </xf>
    <xf numFmtId="0" fontId="24" fillId="0" borderId="0" xfId="19" applyFont="1" applyAlignment="1">
      <alignment horizontal="center"/>
      <protection/>
    </xf>
    <xf numFmtId="0" fontId="26" fillId="3" borderId="9" xfId="19" applyFont="1" applyFill="1" applyBorder="1" applyAlignment="1">
      <alignment horizontal="center" vertical="center" wrapText="1"/>
      <protection/>
    </xf>
    <xf numFmtId="0" fontId="26" fillId="3" borderId="80" xfId="19" applyFont="1" applyFill="1" applyBorder="1" applyAlignment="1">
      <alignment horizontal="center" vertical="center" wrapText="1"/>
      <protection/>
    </xf>
    <xf numFmtId="0" fontId="26" fillId="3" borderId="95" xfId="19" applyFont="1" applyFill="1" applyBorder="1" applyAlignment="1">
      <alignment horizontal="center" vertical="center" wrapText="1"/>
      <protection/>
    </xf>
    <xf numFmtId="0" fontId="27" fillId="0" borderId="72" xfId="19" applyFont="1" applyBorder="1" applyAlignment="1">
      <alignment horizontal="center" vertical="top" wrapText="1"/>
      <protection/>
    </xf>
    <xf numFmtId="0" fontId="27" fillId="0" borderId="16" xfId="19" applyFont="1" applyBorder="1" applyAlignment="1">
      <alignment horizontal="center" vertical="top" wrapText="1"/>
      <protection/>
    </xf>
    <xf numFmtId="4" fontId="26" fillId="0" borderId="16" xfId="19" applyNumberFormat="1" applyFont="1" applyBorder="1" applyAlignment="1">
      <alignment horizontal="center"/>
      <protection/>
    </xf>
    <xf numFmtId="0" fontId="26" fillId="3" borderId="79" xfId="19" applyFont="1" applyFill="1" applyBorder="1" applyAlignment="1">
      <alignment horizontal="center" vertical="center" wrapText="1"/>
      <protection/>
    </xf>
    <xf numFmtId="0" fontId="26" fillId="3" borderId="12" xfId="19" applyFont="1" applyFill="1" applyBorder="1" applyAlignment="1">
      <alignment horizontal="center" vertical="center" wrapText="1"/>
      <protection/>
    </xf>
    <xf numFmtId="0" fontId="25" fillId="0" borderId="0" xfId="19" applyFont="1" applyAlignment="1">
      <alignment horizontal="center"/>
      <protection/>
    </xf>
    <xf numFmtId="0" fontId="26" fillId="3" borderId="10" xfId="19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Projekt_wydatków FS ( w PLN) na 2007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J45"/>
  <sheetViews>
    <sheetView workbookViewId="0" topLeftCell="A1">
      <selection activeCell="B2" sqref="B2"/>
    </sheetView>
  </sheetViews>
  <sheetFormatPr defaultColWidth="9.00390625" defaultRowHeight="12.75"/>
  <cols>
    <col min="1" max="1" width="1.12109375" style="0" customWidth="1"/>
    <col min="2" max="2" width="6.25390625" style="0" customWidth="1"/>
    <col min="3" max="3" width="6.75390625" style="0" customWidth="1"/>
    <col min="4" max="4" width="6.625" style="0" customWidth="1"/>
    <col min="5" max="5" width="42.75390625" style="0" customWidth="1"/>
    <col min="6" max="6" width="16.00390625" style="0" customWidth="1"/>
    <col min="7" max="7" width="14.875" style="0" customWidth="1"/>
    <col min="8" max="8" width="14.375" style="0" customWidth="1"/>
    <col min="9" max="9" width="17.00390625" style="0" customWidth="1"/>
  </cols>
  <sheetData>
    <row r="2" spans="2:8" ht="15">
      <c r="B2" s="77" t="s">
        <v>368</v>
      </c>
      <c r="C2" s="77"/>
      <c r="D2" s="77"/>
      <c r="E2" s="77"/>
      <c r="G2" s="77" t="s">
        <v>304</v>
      </c>
      <c r="H2" s="148"/>
    </row>
    <row r="3" ht="5.25" customHeight="1"/>
    <row r="4" spans="2:8" ht="15.75">
      <c r="B4" s="6"/>
      <c r="C4" s="6" t="s">
        <v>173</v>
      </c>
      <c r="D4" s="6"/>
      <c r="E4" s="6"/>
      <c r="F4" s="6"/>
      <c r="G4" s="6"/>
      <c r="H4" s="6"/>
    </row>
    <row r="5" spans="2:8" ht="4.5" customHeight="1" thickBot="1">
      <c r="B5" s="7"/>
      <c r="C5" s="7"/>
      <c r="D5" s="7"/>
      <c r="E5" s="7"/>
      <c r="F5" s="7"/>
      <c r="G5" s="7"/>
      <c r="H5" s="7"/>
    </row>
    <row r="6" spans="1:9" ht="12.75">
      <c r="A6" s="10"/>
      <c r="B6" s="341"/>
      <c r="C6" s="342"/>
      <c r="D6" s="343"/>
      <c r="E6" s="344"/>
      <c r="F6" s="345"/>
      <c r="G6" s="507" t="s">
        <v>174</v>
      </c>
      <c r="H6" s="508"/>
      <c r="I6" s="509"/>
    </row>
    <row r="7" spans="1:9" ht="12.75">
      <c r="A7" s="10"/>
      <c r="B7" s="510" t="s">
        <v>175</v>
      </c>
      <c r="C7" s="344" t="s">
        <v>176</v>
      </c>
      <c r="D7" s="346" t="s">
        <v>177</v>
      </c>
      <c r="E7" s="345" t="s">
        <v>178</v>
      </c>
      <c r="F7" s="345" t="s">
        <v>179</v>
      </c>
      <c r="G7" s="347" t="s">
        <v>180</v>
      </c>
      <c r="H7" s="347" t="s">
        <v>181</v>
      </c>
      <c r="I7" s="348" t="s">
        <v>182</v>
      </c>
    </row>
    <row r="8" spans="1:9" ht="12.75">
      <c r="A8" s="10"/>
      <c r="B8" s="510"/>
      <c r="C8" s="349" t="s">
        <v>175</v>
      </c>
      <c r="D8" s="346" t="s">
        <v>183</v>
      </c>
      <c r="E8" s="345"/>
      <c r="F8" s="345" t="s">
        <v>184</v>
      </c>
      <c r="G8" s="347" t="s">
        <v>46</v>
      </c>
      <c r="H8" s="347" t="s">
        <v>185</v>
      </c>
      <c r="I8" s="351" t="s">
        <v>307</v>
      </c>
    </row>
    <row r="9" spans="1:9" ht="13.5" thickBot="1">
      <c r="A9" s="10"/>
      <c r="B9" s="352"/>
      <c r="C9" s="353"/>
      <c r="D9" s="346"/>
      <c r="E9" s="344"/>
      <c r="F9" s="345"/>
      <c r="G9" s="477" t="s">
        <v>186</v>
      </c>
      <c r="H9" s="355" t="s">
        <v>46</v>
      </c>
      <c r="I9" s="351"/>
    </row>
    <row r="10" spans="1:9" s="120" customFormat="1" ht="11.25" customHeight="1" thickBot="1" thickTop="1">
      <c r="A10" s="114"/>
      <c r="B10" s="115">
        <v>1</v>
      </c>
      <c r="C10" s="116">
        <v>2</v>
      </c>
      <c r="D10" s="117">
        <v>3</v>
      </c>
      <c r="E10" s="117">
        <v>4</v>
      </c>
      <c r="F10" s="117">
        <v>5</v>
      </c>
      <c r="G10" s="117">
        <v>6</v>
      </c>
      <c r="H10" s="118">
        <v>7</v>
      </c>
      <c r="I10" s="119">
        <v>8</v>
      </c>
    </row>
    <row r="11" spans="1:9" ht="13.5" thickTop="1">
      <c r="A11" s="10"/>
      <c r="B11" s="121">
        <v>700</v>
      </c>
      <c r="C11" s="514" t="s">
        <v>187</v>
      </c>
      <c r="D11" s="515"/>
      <c r="E11" s="516"/>
      <c r="F11" s="122">
        <f>F12</f>
        <v>107000</v>
      </c>
      <c r="G11" s="123">
        <f>G12</f>
        <v>157000</v>
      </c>
      <c r="H11" s="123">
        <f>H12</f>
        <v>157000</v>
      </c>
      <c r="I11" s="124">
        <f>F11-H11</f>
        <v>-50000</v>
      </c>
    </row>
    <row r="12" spans="1:9" ht="12.75">
      <c r="A12" s="10"/>
      <c r="B12" s="492"/>
      <c r="C12" s="125">
        <v>70005</v>
      </c>
      <c r="D12" s="522" t="s">
        <v>188</v>
      </c>
      <c r="E12" s="523"/>
      <c r="F12" s="511">
        <f>F14+F16+F22</f>
        <v>107000</v>
      </c>
      <c r="G12" s="511">
        <f>G14+G22</f>
        <v>157000</v>
      </c>
      <c r="H12" s="511">
        <f>H14+H22</f>
        <v>157000</v>
      </c>
      <c r="I12" s="482">
        <f>F12-H12</f>
        <v>-50000</v>
      </c>
    </row>
    <row r="13" spans="1:9" ht="12.75">
      <c r="A13" s="10"/>
      <c r="B13" s="493"/>
      <c r="C13" s="126"/>
      <c r="D13" s="524" t="s">
        <v>189</v>
      </c>
      <c r="E13" s="525"/>
      <c r="F13" s="513"/>
      <c r="G13" s="513"/>
      <c r="H13" s="513"/>
      <c r="I13" s="483"/>
    </row>
    <row r="14" spans="1:9" ht="12.75">
      <c r="A14" s="10"/>
      <c r="B14" s="493"/>
      <c r="C14" s="495"/>
      <c r="D14" s="127" t="s">
        <v>190</v>
      </c>
      <c r="E14" s="128" t="s">
        <v>191</v>
      </c>
      <c r="F14" s="511">
        <v>100000</v>
      </c>
      <c r="G14" s="526">
        <v>150000</v>
      </c>
      <c r="H14" s="526">
        <v>150000</v>
      </c>
      <c r="I14" s="482">
        <f>F14-H14</f>
        <v>-50000</v>
      </c>
    </row>
    <row r="15" spans="1:9" ht="12.75">
      <c r="A15" s="10"/>
      <c r="B15" s="493"/>
      <c r="C15" s="496"/>
      <c r="D15" s="129"/>
      <c r="E15" s="126" t="s">
        <v>192</v>
      </c>
      <c r="F15" s="513"/>
      <c r="G15" s="527"/>
      <c r="H15" s="527"/>
      <c r="I15" s="483"/>
    </row>
    <row r="16" spans="1:9" ht="12.75">
      <c r="A16" s="10"/>
      <c r="B16" s="493"/>
      <c r="C16" s="496"/>
      <c r="D16" s="140" t="s">
        <v>193</v>
      </c>
      <c r="E16" s="125" t="s">
        <v>194</v>
      </c>
      <c r="F16" s="526">
        <v>7000</v>
      </c>
      <c r="G16" s="526">
        <v>0</v>
      </c>
      <c r="H16" s="526">
        <v>0</v>
      </c>
      <c r="I16" s="486">
        <f>F16-H16</f>
        <v>7000</v>
      </c>
    </row>
    <row r="17" spans="1:9" ht="12.75">
      <c r="A17" s="10"/>
      <c r="B17" s="493"/>
      <c r="C17" s="496"/>
      <c r="D17" s="490"/>
      <c r="E17" s="125" t="s">
        <v>195</v>
      </c>
      <c r="F17" s="530"/>
      <c r="G17" s="530"/>
      <c r="H17" s="530"/>
      <c r="I17" s="487"/>
    </row>
    <row r="18" spans="1:9" ht="12.75">
      <c r="A18" s="10"/>
      <c r="B18" s="493"/>
      <c r="C18" s="496"/>
      <c r="D18" s="490"/>
      <c r="E18" s="125" t="s">
        <v>196</v>
      </c>
      <c r="F18" s="530"/>
      <c r="G18" s="530"/>
      <c r="H18" s="530"/>
      <c r="I18" s="487"/>
    </row>
    <row r="19" spans="1:9" ht="12.75">
      <c r="A19" s="10"/>
      <c r="B19" s="493"/>
      <c r="C19" s="496"/>
      <c r="D19" s="490"/>
      <c r="E19" s="125" t="s">
        <v>197</v>
      </c>
      <c r="F19" s="530"/>
      <c r="G19" s="530"/>
      <c r="H19" s="530"/>
      <c r="I19" s="487"/>
    </row>
    <row r="20" spans="1:9" ht="12.75">
      <c r="A20" s="10"/>
      <c r="B20" s="493"/>
      <c r="C20" s="496"/>
      <c r="D20" s="490"/>
      <c r="E20" s="125" t="s">
        <v>198</v>
      </c>
      <c r="F20" s="530"/>
      <c r="G20" s="530"/>
      <c r="H20" s="530"/>
      <c r="I20" s="487"/>
    </row>
    <row r="21" spans="1:9" ht="12.75">
      <c r="A21" s="10"/>
      <c r="B21" s="493"/>
      <c r="C21" s="484"/>
      <c r="D21" s="491"/>
      <c r="E21" s="125" t="s">
        <v>199</v>
      </c>
      <c r="F21" s="527"/>
      <c r="G21" s="527"/>
      <c r="H21" s="527"/>
      <c r="I21" s="488"/>
    </row>
    <row r="22" spans="1:9" ht="12.75">
      <c r="A22" s="10"/>
      <c r="B22" s="494"/>
      <c r="C22" s="227"/>
      <c r="D22" s="131" t="s">
        <v>200</v>
      </c>
      <c r="E22" s="132" t="s">
        <v>201</v>
      </c>
      <c r="F22" s="133">
        <v>0</v>
      </c>
      <c r="G22" s="134">
        <v>7000</v>
      </c>
      <c r="H22" s="134">
        <v>7000</v>
      </c>
      <c r="I22" s="130">
        <f>F22-H22</f>
        <v>-7000</v>
      </c>
    </row>
    <row r="23" spans="1:9" ht="12.75">
      <c r="A23" s="10"/>
      <c r="B23" s="121">
        <v>750</v>
      </c>
      <c r="C23" s="517" t="s">
        <v>202</v>
      </c>
      <c r="D23" s="518"/>
      <c r="E23" s="519"/>
      <c r="F23" s="135">
        <f>F24</f>
        <v>25000</v>
      </c>
      <c r="G23" s="135">
        <f>G24</f>
        <v>98000</v>
      </c>
      <c r="H23" s="135">
        <f>H24</f>
        <v>445332</v>
      </c>
      <c r="I23" s="136">
        <f>I24</f>
        <v>-420332</v>
      </c>
    </row>
    <row r="24" spans="1:9" ht="12.75">
      <c r="A24" s="10"/>
      <c r="B24" s="492"/>
      <c r="C24" s="137">
        <v>75095</v>
      </c>
      <c r="D24" s="520" t="s">
        <v>203</v>
      </c>
      <c r="E24" s="521"/>
      <c r="F24" s="138">
        <f>SUM(F25:F26)</f>
        <v>25000</v>
      </c>
      <c r="G24" s="133">
        <f>SUM(G25:G26)</f>
        <v>98000</v>
      </c>
      <c r="H24" s="138">
        <f>SUM(H25:H26)</f>
        <v>445332</v>
      </c>
      <c r="I24" s="139">
        <f>SUM(I25:I26)</f>
        <v>-420332</v>
      </c>
    </row>
    <row r="25" spans="1:9" ht="12.75">
      <c r="A25" s="10"/>
      <c r="B25" s="493"/>
      <c r="C25" s="495"/>
      <c r="D25" s="131" t="s">
        <v>204</v>
      </c>
      <c r="E25" s="137" t="s">
        <v>205</v>
      </c>
      <c r="F25" s="133">
        <v>15000</v>
      </c>
      <c r="G25" s="134">
        <v>15000</v>
      </c>
      <c r="H25" s="134">
        <v>15000</v>
      </c>
      <c r="I25" s="130">
        <f>F25-H25</f>
        <v>0</v>
      </c>
    </row>
    <row r="26" spans="1:9" ht="12.75">
      <c r="A26" s="10"/>
      <c r="B26" s="493"/>
      <c r="C26" s="496"/>
      <c r="D26" s="131" t="s">
        <v>200</v>
      </c>
      <c r="E26" s="137" t="s">
        <v>201</v>
      </c>
      <c r="F26" s="133">
        <v>10000</v>
      </c>
      <c r="G26" s="134">
        <v>83000</v>
      </c>
      <c r="H26" s="134">
        <v>430332</v>
      </c>
      <c r="I26" s="130">
        <f>F26-H26</f>
        <v>-420332</v>
      </c>
    </row>
    <row r="27" spans="1:9" ht="12.75" customHeight="1" hidden="1">
      <c r="A27" s="10"/>
      <c r="B27" s="493"/>
      <c r="C27" s="496"/>
      <c r="D27" s="140" t="s">
        <v>206</v>
      </c>
      <c r="E27" s="141" t="s">
        <v>207</v>
      </c>
      <c r="F27" s="511">
        <v>0</v>
      </c>
      <c r="G27" s="511">
        <v>0</v>
      </c>
      <c r="H27" s="511">
        <v>0</v>
      </c>
      <c r="I27" s="486" t="e">
        <f>#REF!-#REF!</f>
        <v>#REF!</v>
      </c>
    </row>
    <row r="28" spans="1:9" ht="12.75" customHeight="1" hidden="1">
      <c r="A28" s="10"/>
      <c r="B28" s="493"/>
      <c r="C28" s="496"/>
      <c r="D28" s="490"/>
      <c r="E28" s="142" t="s">
        <v>208</v>
      </c>
      <c r="F28" s="512"/>
      <c r="G28" s="512"/>
      <c r="H28" s="512"/>
      <c r="I28" s="487"/>
    </row>
    <row r="29" spans="1:9" ht="12.75" customHeight="1" hidden="1">
      <c r="A29" s="10"/>
      <c r="B29" s="494"/>
      <c r="C29" s="484"/>
      <c r="D29" s="491"/>
      <c r="E29" s="126" t="s">
        <v>209</v>
      </c>
      <c r="F29" s="513"/>
      <c r="G29" s="513"/>
      <c r="H29" s="513"/>
      <c r="I29" s="488"/>
    </row>
    <row r="30" spans="1:9" ht="12.75">
      <c r="A30" s="10"/>
      <c r="B30" s="143">
        <v>900</v>
      </c>
      <c r="C30" s="502" t="s">
        <v>210</v>
      </c>
      <c r="D30" s="503"/>
      <c r="E30" s="504"/>
      <c r="F30" s="528">
        <f>F32</f>
        <v>86231200</v>
      </c>
      <c r="G30" s="528">
        <f>G32</f>
        <v>95743977</v>
      </c>
      <c r="H30" s="528">
        <f>H32</f>
        <v>16428873</v>
      </c>
      <c r="I30" s="532">
        <f>I32</f>
        <v>69802327</v>
      </c>
    </row>
    <row r="31" spans="1:9" ht="12.75">
      <c r="A31" s="10"/>
      <c r="B31" s="121"/>
      <c r="C31" s="505" t="s">
        <v>211</v>
      </c>
      <c r="D31" s="506"/>
      <c r="E31" s="497"/>
      <c r="F31" s="529"/>
      <c r="G31" s="529"/>
      <c r="H31" s="529"/>
      <c r="I31" s="533"/>
    </row>
    <row r="32" spans="1:9" ht="12.75">
      <c r="A32" s="10"/>
      <c r="B32" s="142"/>
      <c r="C32" s="125">
        <v>90001</v>
      </c>
      <c r="D32" s="520" t="s">
        <v>212</v>
      </c>
      <c r="E32" s="521"/>
      <c r="F32" s="144">
        <f>SUM(F33:F43)</f>
        <v>86231200</v>
      </c>
      <c r="G32" s="475">
        <f>SUM(G33:G43)</f>
        <v>95743977</v>
      </c>
      <c r="H32" s="144">
        <f>SUM(H33:H43)</f>
        <v>16428873</v>
      </c>
      <c r="I32" s="130">
        <f>F32-H32</f>
        <v>69802327</v>
      </c>
    </row>
    <row r="33" spans="1:9" ht="12.75">
      <c r="A33" s="10"/>
      <c r="B33" s="492"/>
      <c r="C33" s="495"/>
      <c r="D33" s="140" t="s">
        <v>193</v>
      </c>
      <c r="E33" s="128" t="s">
        <v>194</v>
      </c>
      <c r="F33" s="511">
        <v>6088000</v>
      </c>
      <c r="G33" s="526">
        <v>4900000</v>
      </c>
      <c r="H33" s="526">
        <v>4900000</v>
      </c>
      <c r="I33" s="486">
        <f>F33-H33</f>
        <v>1188000</v>
      </c>
    </row>
    <row r="34" spans="1:9" ht="12.75">
      <c r="A34" s="10"/>
      <c r="B34" s="493"/>
      <c r="C34" s="496"/>
      <c r="D34" s="500"/>
      <c r="E34" s="125" t="s">
        <v>195</v>
      </c>
      <c r="F34" s="512"/>
      <c r="G34" s="530"/>
      <c r="H34" s="530"/>
      <c r="I34" s="487"/>
    </row>
    <row r="35" spans="1:9" ht="12.75">
      <c r="A35" s="10"/>
      <c r="B35" s="493"/>
      <c r="C35" s="496"/>
      <c r="D35" s="500"/>
      <c r="E35" s="125" t="s">
        <v>196</v>
      </c>
      <c r="F35" s="512"/>
      <c r="G35" s="530"/>
      <c r="H35" s="530"/>
      <c r="I35" s="487"/>
    </row>
    <row r="36" spans="1:9" ht="12.75">
      <c r="A36" s="10"/>
      <c r="B36" s="493"/>
      <c r="C36" s="496"/>
      <c r="D36" s="500"/>
      <c r="E36" s="125" t="s">
        <v>197</v>
      </c>
      <c r="F36" s="512"/>
      <c r="G36" s="530"/>
      <c r="H36" s="530"/>
      <c r="I36" s="487"/>
    </row>
    <row r="37" spans="1:9" ht="12.75">
      <c r="A37" s="10"/>
      <c r="B37" s="493"/>
      <c r="C37" s="496"/>
      <c r="D37" s="500"/>
      <c r="E37" s="125" t="s">
        <v>198</v>
      </c>
      <c r="F37" s="512"/>
      <c r="G37" s="530"/>
      <c r="H37" s="530"/>
      <c r="I37" s="487"/>
    </row>
    <row r="38" spans="1:9" ht="12.75">
      <c r="A38" s="10"/>
      <c r="B38" s="493"/>
      <c r="C38" s="496"/>
      <c r="D38" s="501"/>
      <c r="E38" s="126" t="s">
        <v>199</v>
      </c>
      <c r="F38" s="513"/>
      <c r="G38" s="527"/>
      <c r="H38" s="527"/>
      <c r="I38" s="488"/>
    </row>
    <row r="39" spans="1:9" ht="12.75">
      <c r="A39" s="10"/>
      <c r="B39" s="493"/>
      <c r="C39" s="496"/>
      <c r="D39" s="131" t="s">
        <v>213</v>
      </c>
      <c r="E39" s="145" t="s">
        <v>205</v>
      </c>
      <c r="F39" s="133">
        <v>480000</v>
      </c>
      <c r="G39" s="134">
        <v>291000</v>
      </c>
      <c r="H39" s="134">
        <v>291000</v>
      </c>
      <c r="I39" s="130">
        <f>F39-H39</f>
        <v>189000</v>
      </c>
    </row>
    <row r="40" spans="1:9" ht="12.75">
      <c r="A40" s="10"/>
      <c r="B40" s="493"/>
      <c r="C40" s="496"/>
      <c r="D40" s="127" t="s">
        <v>214</v>
      </c>
      <c r="E40" s="146" t="s">
        <v>215</v>
      </c>
      <c r="F40" s="511">
        <v>79663200</v>
      </c>
      <c r="G40" s="526">
        <v>90552977</v>
      </c>
      <c r="H40" s="526">
        <v>11237873</v>
      </c>
      <c r="I40" s="486">
        <f>F40-H40</f>
        <v>68425327</v>
      </c>
    </row>
    <row r="41" spans="1:9" ht="12.75">
      <c r="A41" s="10"/>
      <c r="B41" s="493"/>
      <c r="C41" s="496"/>
      <c r="D41" s="490"/>
      <c r="E41" s="146" t="s">
        <v>216</v>
      </c>
      <c r="F41" s="512"/>
      <c r="G41" s="530"/>
      <c r="H41" s="530"/>
      <c r="I41" s="487"/>
    </row>
    <row r="42" spans="1:9" ht="12.75">
      <c r="A42" s="10"/>
      <c r="B42" s="493"/>
      <c r="C42" s="496"/>
      <c r="D42" s="490"/>
      <c r="E42" s="146" t="s">
        <v>217</v>
      </c>
      <c r="F42" s="512"/>
      <c r="G42" s="530"/>
      <c r="H42" s="530"/>
      <c r="I42" s="487"/>
    </row>
    <row r="43" spans="1:9" ht="13.5" thickBot="1">
      <c r="A43" s="10"/>
      <c r="B43" s="493"/>
      <c r="C43" s="496"/>
      <c r="D43" s="491"/>
      <c r="E43" s="146" t="s">
        <v>218</v>
      </c>
      <c r="F43" s="513"/>
      <c r="G43" s="485"/>
      <c r="H43" s="485"/>
      <c r="I43" s="489"/>
    </row>
    <row r="44" spans="2:10" s="6" customFormat="1" ht="16.5" thickBot="1">
      <c r="B44" s="531" t="s">
        <v>219</v>
      </c>
      <c r="C44" s="498"/>
      <c r="D44" s="498"/>
      <c r="E44" s="499"/>
      <c r="F44" s="147">
        <f>SUM(F11,F23,F30)</f>
        <v>86363200</v>
      </c>
      <c r="G44" s="147">
        <f>SUM(G11,G23,G30)</f>
        <v>95998977</v>
      </c>
      <c r="H44" s="147">
        <f>SUM(H11,H23,H30)</f>
        <v>17031205</v>
      </c>
      <c r="I44" s="478">
        <f>F44-H44</f>
        <v>69331995</v>
      </c>
      <c r="J44" s="476"/>
    </row>
    <row r="45" spans="7:8" ht="12.75">
      <c r="G45" s="46"/>
      <c r="H45" s="46"/>
    </row>
  </sheetData>
  <mergeCells count="49">
    <mergeCell ref="I33:I38"/>
    <mergeCell ref="I40:I43"/>
    <mergeCell ref="I12:I13"/>
    <mergeCell ref="I14:I15"/>
    <mergeCell ref="I27:I29"/>
    <mergeCell ref="I30:I31"/>
    <mergeCell ref="I16:I21"/>
    <mergeCell ref="H33:H38"/>
    <mergeCell ref="G40:G43"/>
    <mergeCell ref="H40:H43"/>
    <mergeCell ref="B33:B43"/>
    <mergeCell ref="C33:C43"/>
    <mergeCell ref="D41:D43"/>
    <mergeCell ref="F12:F13"/>
    <mergeCell ref="G33:G38"/>
    <mergeCell ref="F30:F31"/>
    <mergeCell ref="B24:B29"/>
    <mergeCell ref="C25:C29"/>
    <mergeCell ref="B12:B22"/>
    <mergeCell ref="D17:D21"/>
    <mergeCell ref="C14:C21"/>
    <mergeCell ref="F16:F21"/>
    <mergeCell ref="B44:E44"/>
    <mergeCell ref="F40:F43"/>
    <mergeCell ref="F14:F15"/>
    <mergeCell ref="D34:D38"/>
    <mergeCell ref="D32:E32"/>
    <mergeCell ref="C30:E30"/>
    <mergeCell ref="C31:E31"/>
    <mergeCell ref="F33:F38"/>
    <mergeCell ref="F27:F29"/>
    <mergeCell ref="D28:D29"/>
    <mergeCell ref="H14:H15"/>
    <mergeCell ref="G12:G13"/>
    <mergeCell ref="G14:G15"/>
    <mergeCell ref="H30:H31"/>
    <mergeCell ref="G30:G31"/>
    <mergeCell ref="G16:G21"/>
    <mergeCell ref="H16:H21"/>
    <mergeCell ref="G6:I6"/>
    <mergeCell ref="B7:B8"/>
    <mergeCell ref="G27:G29"/>
    <mergeCell ref="H27:H29"/>
    <mergeCell ref="C11:E11"/>
    <mergeCell ref="C23:E23"/>
    <mergeCell ref="D24:E24"/>
    <mergeCell ref="D12:E12"/>
    <mergeCell ref="D13:E13"/>
    <mergeCell ref="H12:H13"/>
  </mergeCells>
  <printOptions/>
  <pageMargins left="0.2" right="0.24" top="0.46" bottom="0.78" header="0.4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99"/>
  <sheetViews>
    <sheetView workbookViewId="0" topLeftCell="A4">
      <selection activeCell="B2" sqref="B2"/>
    </sheetView>
  </sheetViews>
  <sheetFormatPr defaultColWidth="9.00390625" defaultRowHeight="12.75"/>
  <cols>
    <col min="1" max="1" width="1.12109375" style="0" customWidth="1"/>
    <col min="2" max="2" width="6.25390625" style="0" customWidth="1"/>
    <col min="3" max="3" width="6.75390625" style="0" customWidth="1"/>
    <col min="4" max="4" width="6.625" style="0" customWidth="1"/>
    <col min="5" max="5" width="46.125" style="0" customWidth="1"/>
    <col min="6" max="6" width="13.75390625" style="0" customWidth="1"/>
    <col min="7" max="7" width="15.75390625" style="149" customWidth="1"/>
    <col min="8" max="8" width="14.75390625" style="0" customWidth="1"/>
    <col min="9" max="9" width="14.00390625" style="0" customWidth="1"/>
  </cols>
  <sheetData>
    <row r="1" spans="6:8" ht="12.75">
      <c r="F1" s="149"/>
      <c r="H1" s="149"/>
    </row>
    <row r="2" spans="2:9" ht="15">
      <c r="B2" s="77" t="s">
        <v>369</v>
      </c>
      <c r="C2" s="77"/>
      <c r="D2" s="77"/>
      <c r="E2" s="77"/>
      <c r="F2" s="77"/>
      <c r="G2" s="78" t="s">
        <v>34</v>
      </c>
      <c r="H2" s="78"/>
      <c r="I2" s="77"/>
    </row>
    <row r="3" spans="6:8" ht="5.25" customHeight="1">
      <c r="F3" s="149"/>
      <c r="H3" s="149"/>
    </row>
    <row r="4" spans="2:8" ht="15.75">
      <c r="B4" s="6"/>
      <c r="C4" s="6" t="s">
        <v>220</v>
      </c>
      <c r="D4" s="6"/>
      <c r="E4" s="6"/>
      <c r="F4" s="150"/>
      <c r="G4" s="151"/>
      <c r="H4" s="150"/>
    </row>
    <row r="5" spans="2:8" ht="4.5" customHeight="1" thickBot="1">
      <c r="B5" s="7"/>
      <c r="C5" s="7"/>
      <c r="D5" s="7"/>
      <c r="E5" s="7"/>
      <c r="F5" s="152"/>
      <c r="G5" s="152"/>
      <c r="H5" s="152"/>
    </row>
    <row r="6" spans="1:9" ht="12.75">
      <c r="A6" s="10"/>
      <c r="B6" s="82"/>
      <c r="C6" s="341"/>
      <c r="D6" s="343"/>
      <c r="E6" s="344"/>
      <c r="F6" s="345"/>
      <c r="G6" s="507" t="s">
        <v>221</v>
      </c>
      <c r="H6" s="508"/>
      <c r="I6" s="509"/>
    </row>
    <row r="7" spans="1:9" ht="12.75">
      <c r="A7" s="10"/>
      <c r="B7" s="510" t="s">
        <v>175</v>
      </c>
      <c r="C7" s="344" t="s">
        <v>176</v>
      </c>
      <c r="D7" s="346" t="s">
        <v>177</v>
      </c>
      <c r="E7" s="345" t="s">
        <v>222</v>
      </c>
      <c r="F7" s="345" t="s">
        <v>223</v>
      </c>
      <c r="G7" s="346" t="s">
        <v>224</v>
      </c>
      <c r="H7" s="350" t="s">
        <v>225</v>
      </c>
      <c r="I7" s="356" t="s">
        <v>182</v>
      </c>
    </row>
    <row r="8" spans="1:9" ht="12.75">
      <c r="A8" s="10"/>
      <c r="B8" s="510"/>
      <c r="C8" s="349" t="s">
        <v>175</v>
      </c>
      <c r="D8" s="346" t="s">
        <v>183</v>
      </c>
      <c r="E8" s="345"/>
      <c r="F8" s="345" t="s">
        <v>184</v>
      </c>
      <c r="G8" s="346" t="s">
        <v>226</v>
      </c>
      <c r="H8" s="350" t="s">
        <v>185</v>
      </c>
      <c r="I8" s="351" t="s">
        <v>308</v>
      </c>
    </row>
    <row r="9" spans="1:9" ht="13.5" thickBot="1">
      <c r="A9" s="10"/>
      <c r="B9" s="352"/>
      <c r="C9" s="353"/>
      <c r="D9" s="346"/>
      <c r="E9" s="344"/>
      <c r="F9" s="345"/>
      <c r="G9" s="357" t="s">
        <v>227</v>
      </c>
      <c r="H9" s="354" t="s">
        <v>46</v>
      </c>
      <c r="I9" s="351"/>
    </row>
    <row r="10" spans="1:9" s="120" customFormat="1" ht="11.25" customHeight="1" thickBot="1" thickTop="1">
      <c r="A10" s="114"/>
      <c r="B10" s="115">
        <v>1</v>
      </c>
      <c r="C10" s="116">
        <v>2</v>
      </c>
      <c r="D10" s="117">
        <v>3</v>
      </c>
      <c r="E10" s="117">
        <v>4</v>
      </c>
      <c r="F10" s="117">
        <v>5</v>
      </c>
      <c r="G10" s="153">
        <v>6</v>
      </c>
      <c r="H10" s="117">
        <v>7</v>
      </c>
      <c r="I10" s="154">
        <v>8</v>
      </c>
    </row>
    <row r="11" spans="1:9" ht="13.5" thickTop="1">
      <c r="A11" s="10"/>
      <c r="B11" s="155">
        <v>700</v>
      </c>
      <c r="C11" s="567" t="s">
        <v>187</v>
      </c>
      <c r="D11" s="568"/>
      <c r="E11" s="568"/>
      <c r="F11" s="156">
        <f>F12</f>
        <v>55000</v>
      </c>
      <c r="G11" s="156">
        <f>G12</f>
        <v>42000</v>
      </c>
      <c r="H11" s="156">
        <f>H12</f>
        <v>42000</v>
      </c>
      <c r="I11" s="200">
        <f>I12</f>
        <v>13000</v>
      </c>
    </row>
    <row r="12" spans="1:9" ht="12.75">
      <c r="A12" s="10"/>
      <c r="B12" s="570"/>
      <c r="C12" s="157">
        <v>70005</v>
      </c>
      <c r="D12" s="563" t="s">
        <v>228</v>
      </c>
      <c r="E12" s="564"/>
      <c r="F12" s="158">
        <f>F13+F14</f>
        <v>55000</v>
      </c>
      <c r="G12" s="159">
        <f>G13+G14</f>
        <v>42000</v>
      </c>
      <c r="H12" s="159">
        <f>H13+H14</f>
        <v>42000</v>
      </c>
      <c r="I12" s="479">
        <f>I13+I14</f>
        <v>13000</v>
      </c>
    </row>
    <row r="13" spans="1:9" ht="12.75">
      <c r="A13" s="10"/>
      <c r="B13" s="556"/>
      <c r="C13" s="565"/>
      <c r="D13" s="160">
        <v>4300</v>
      </c>
      <c r="E13" s="161" t="s">
        <v>229</v>
      </c>
      <c r="F13" s="158">
        <v>20000</v>
      </c>
      <c r="G13" s="159">
        <v>12000</v>
      </c>
      <c r="H13" s="159">
        <v>12000</v>
      </c>
      <c r="I13" s="162">
        <f>F13-H13</f>
        <v>8000</v>
      </c>
    </row>
    <row r="14" spans="1:9" ht="12.75">
      <c r="A14" s="10"/>
      <c r="B14" s="557"/>
      <c r="C14" s="569"/>
      <c r="D14" s="160">
        <v>4480</v>
      </c>
      <c r="E14" s="161" t="s">
        <v>230</v>
      </c>
      <c r="F14" s="158">
        <v>35000</v>
      </c>
      <c r="G14" s="159">
        <v>30000</v>
      </c>
      <c r="H14" s="159">
        <v>30000</v>
      </c>
      <c r="I14" s="162">
        <f>F14-H14</f>
        <v>5000</v>
      </c>
    </row>
    <row r="15" spans="1:9" ht="12.75">
      <c r="A15" s="10"/>
      <c r="B15" s="163">
        <v>750</v>
      </c>
      <c r="C15" s="561" t="s">
        <v>202</v>
      </c>
      <c r="D15" s="562"/>
      <c r="E15" s="562"/>
      <c r="F15" s="164">
        <f>F16</f>
        <v>2115400</v>
      </c>
      <c r="G15" s="164">
        <f>G16</f>
        <v>1661650</v>
      </c>
      <c r="H15" s="164">
        <f>H16</f>
        <v>1661650</v>
      </c>
      <c r="I15" s="480">
        <f>F15-H15</f>
        <v>453750</v>
      </c>
    </row>
    <row r="16" spans="1:9" ht="12.75">
      <c r="A16" s="10"/>
      <c r="B16" s="554"/>
      <c r="C16" s="157">
        <v>75095</v>
      </c>
      <c r="D16" s="563" t="s">
        <v>203</v>
      </c>
      <c r="E16" s="564"/>
      <c r="F16" s="159">
        <f>F17+F19+F20+F21+F22+F23+F24+F25+F32+F33+F34+F50+F51+F53+F55+F57+F58+F59+F60+F61+F63+F69+F72+F74+F76+F78</f>
        <v>2115400</v>
      </c>
      <c r="G16" s="159">
        <f>G17+G19+G20+G21+G22+G23+G24+G25+G32+G33+G34+G50+G51+G53+G55+G57+G58+G59+G60+G61+G63+G69+G72+G74+G76+G78</f>
        <v>1661650</v>
      </c>
      <c r="H16" s="159">
        <f>H17+H19+H20+H21+H22+H23+H24+H25+H32+H33+H34+H50+H51+H53+H55+H57+H58+H59+H60+H61+H63+H69+H72+H74+H76+H78</f>
        <v>1661650</v>
      </c>
      <c r="I16" s="479">
        <f>I17+I19+I20+I21+I22+I23+I24+I25+I32+I33+I34+I50+I51+I53+I55+I57+I58+I59+I60+I61+I63+I69+I72+I74+I76+I78</f>
        <v>453750</v>
      </c>
    </row>
    <row r="17" spans="1:9" ht="12.75">
      <c r="A17" s="10"/>
      <c r="B17" s="555"/>
      <c r="C17" s="565"/>
      <c r="D17" s="165">
        <v>3020</v>
      </c>
      <c r="E17" s="166" t="s">
        <v>231</v>
      </c>
      <c r="F17" s="539">
        <v>6000</v>
      </c>
      <c r="G17" s="536">
        <v>3000</v>
      </c>
      <c r="H17" s="536">
        <v>3000</v>
      </c>
      <c r="I17" s="534">
        <f>F17-H17</f>
        <v>3000</v>
      </c>
    </row>
    <row r="18" spans="1:9" ht="12.75">
      <c r="A18" s="10"/>
      <c r="B18" s="555"/>
      <c r="C18" s="566"/>
      <c r="D18" s="169"/>
      <c r="E18" s="170" t="s">
        <v>232</v>
      </c>
      <c r="F18" s="540"/>
      <c r="G18" s="537"/>
      <c r="H18" s="537"/>
      <c r="I18" s="535"/>
    </row>
    <row r="19" spans="1:9" ht="12.75">
      <c r="A19" s="10"/>
      <c r="B19" s="555"/>
      <c r="C19" s="566"/>
      <c r="D19" s="173">
        <v>3030</v>
      </c>
      <c r="E19" s="174" t="s">
        <v>233</v>
      </c>
      <c r="F19" s="158">
        <v>100000</v>
      </c>
      <c r="G19" s="159">
        <v>100000</v>
      </c>
      <c r="H19" s="159">
        <v>100000</v>
      </c>
      <c r="I19" s="162">
        <f aca="true" t="shared" si="0" ref="I19:I24">F19-H19</f>
        <v>0</v>
      </c>
    </row>
    <row r="20" spans="1:9" ht="12.75" customHeight="1">
      <c r="A20" s="10"/>
      <c r="B20" s="556"/>
      <c r="C20" s="566"/>
      <c r="D20" s="175">
        <v>4010</v>
      </c>
      <c r="E20" s="176" t="s">
        <v>234</v>
      </c>
      <c r="F20" s="158">
        <v>905000</v>
      </c>
      <c r="G20" s="159">
        <v>830000</v>
      </c>
      <c r="H20" s="159">
        <v>830000</v>
      </c>
      <c r="I20" s="162">
        <f t="shared" si="0"/>
        <v>75000</v>
      </c>
    </row>
    <row r="21" spans="1:9" ht="12.75" customHeight="1">
      <c r="A21" s="10"/>
      <c r="B21" s="556"/>
      <c r="C21" s="566"/>
      <c r="D21" s="173">
        <v>4040</v>
      </c>
      <c r="E21" s="174" t="s">
        <v>235</v>
      </c>
      <c r="F21" s="158">
        <v>65000</v>
      </c>
      <c r="G21" s="159">
        <v>55600</v>
      </c>
      <c r="H21" s="159">
        <v>55600</v>
      </c>
      <c r="I21" s="162">
        <f t="shared" si="0"/>
        <v>9400</v>
      </c>
    </row>
    <row r="22" spans="1:9" ht="12.75" customHeight="1">
      <c r="A22" s="10"/>
      <c r="B22" s="556"/>
      <c r="C22" s="566"/>
      <c r="D22" s="175">
        <v>4110</v>
      </c>
      <c r="E22" s="176" t="s">
        <v>236</v>
      </c>
      <c r="F22" s="158">
        <v>160000</v>
      </c>
      <c r="G22" s="159">
        <v>130000</v>
      </c>
      <c r="H22" s="159">
        <v>130000</v>
      </c>
      <c r="I22" s="162">
        <f t="shared" si="0"/>
        <v>30000</v>
      </c>
    </row>
    <row r="23" spans="1:9" ht="12.75">
      <c r="A23" s="10"/>
      <c r="B23" s="556"/>
      <c r="C23" s="566"/>
      <c r="D23" s="173">
        <v>4120</v>
      </c>
      <c r="E23" s="174" t="s">
        <v>237</v>
      </c>
      <c r="F23" s="158">
        <v>23800</v>
      </c>
      <c r="G23" s="159">
        <v>20400</v>
      </c>
      <c r="H23" s="159">
        <v>20400</v>
      </c>
      <c r="I23" s="162">
        <f t="shared" si="0"/>
        <v>3400</v>
      </c>
    </row>
    <row r="24" spans="1:9" ht="12.75">
      <c r="A24" s="10"/>
      <c r="B24" s="556"/>
      <c r="C24" s="566"/>
      <c r="D24" s="169">
        <v>4170</v>
      </c>
      <c r="E24" s="176" t="s">
        <v>238</v>
      </c>
      <c r="F24" s="158">
        <v>6000</v>
      </c>
      <c r="G24" s="159">
        <v>1000</v>
      </c>
      <c r="H24" s="159">
        <v>1000</v>
      </c>
      <c r="I24" s="162">
        <f t="shared" si="0"/>
        <v>5000</v>
      </c>
    </row>
    <row r="25" spans="1:9" ht="12.75">
      <c r="A25" s="10"/>
      <c r="B25" s="556"/>
      <c r="C25" s="566"/>
      <c r="D25" s="177">
        <v>4210</v>
      </c>
      <c r="E25" s="178" t="s">
        <v>239</v>
      </c>
      <c r="F25" s="550">
        <f>F27+F28+F29+F30+F31</f>
        <v>49000</v>
      </c>
      <c r="G25" s="550">
        <f>G27+G28+G29+G30+G31</f>
        <v>65000</v>
      </c>
      <c r="H25" s="550">
        <f>H27+H28+H29+H30+H31</f>
        <v>65000</v>
      </c>
      <c r="I25" s="552">
        <f>I27+I28+I29+I30+I31</f>
        <v>-16000</v>
      </c>
    </row>
    <row r="26" spans="1:9" ht="12.75">
      <c r="A26" s="10"/>
      <c r="B26" s="556"/>
      <c r="C26" s="566"/>
      <c r="D26" s="179"/>
      <c r="E26" s="180"/>
      <c r="F26" s="551"/>
      <c r="G26" s="551"/>
      <c r="H26" s="551"/>
      <c r="I26" s="553"/>
    </row>
    <row r="27" spans="1:9" ht="12.75" hidden="1">
      <c r="A27" s="10"/>
      <c r="B27" s="556"/>
      <c r="C27" s="566"/>
      <c r="D27" s="560"/>
      <c r="E27" s="181" t="s">
        <v>240</v>
      </c>
      <c r="F27" s="158">
        <v>15000</v>
      </c>
      <c r="G27" s="159">
        <v>17000</v>
      </c>
      <c r="H27" s="159">
        <v>17000</v>
      </c>
      <c r="I27" s="162">
        <f aca="true" t="shared" si="1" ref="I27:I33">F27-H27</f>
        <v>-2000</v>
      </c>
    </row>
    <row r="28" spans="1:9" ht="12.75" hidden="1">
      <c r="A28" s="10"/>
      <c r="B28" s="556"/>
      <c r="C28" s="566"/>
      <c r="D28" s="558"/>
      <c r="E28" s="183" t="s">
        <v>241</v>
      </c>
      <c r="F28" s="158">
        <v>3000</v>
      </c>
      <c r="G28" s="159">
        <v>3000</v>
      </c>
      <c r="H28" s="159">
        <v>3000</v>
      </c>
      <c r="I28" s="162">
        <f t="shared" si="1"/>
        <v>0</v>
      </c>
    </row>
    <row r="29" spans="1:9" ht="12.75" hidden="1">
      <c r="A29" s="10"/>
      <c r="B29" s="556"/>
      <c r="C29" s="566"/>
      <c r="D29" s="558"/>
      <c r="E29" s="174" t="s">
        <v>242</v>
      </c>
      <c r="F29" s="158">
        <v>15000</v>
      </c>
      <c r="G29" s="159">
        <v>35000</v>
      </c>
      <c r="H29" s="159">
        <v>35000</v>
      </c>
      <c r="I29" s="162">
        <f t="shared" si="1"/>
        <v>-20000</v>
      </c>
    </row>
    <row r="30" spans="1:9" ht="12.75" hidden="1">
      <c r="A30" s="10"/>
      <c r="B30" s="556"/>
      <c r="C30" s="566"/>
      <c r="D30" s="558"/>
      <c r="E30" s="184" t="s">
        <v>243</v>
      </c>
      <c r="F30" s="158">
        <v>4000</v>
      </c>
      <c r="G30" s="159">
        <v>4000</v>
      </c>
      <c r="H30" s="159">
        <v>4000</v>
      </c>
      <c r="I30" s="162">
        <f t="shared" si="1"/>
        <v>0</v>
      </c>
    </row>
    <row r="31" spans="1:9" ht="12.75" hidden="1">
      <c r="A31" s="10"/>
      <c r="B31" s="556"/>
      <c r="C31" s="566"/>
      <c r="D31" s="559"/>
      <c r="E31" s="184" t="s">
        <v>244</v>
      </c>
      <c r="F31" s="158">
        <v>12000</v>
      </c>
      <c r="G31" s="159">
        <v>6000</v>
      </c>
      <c r="H31" s="159">
        <v>6000</v>
      </c>
      <c r="I31" s="162">
        <f t="shared" si="1"/>
        <v>6000</v>
      </c>
    </row>
    <row r="32" spans="1:9" ht="12.75">
      <c r="A32" s="10"/>
      <c r="B32" s="556"/>
      <c r="C32" s="566"/>
      <c r="D32" s="185">
        <v>4270</v>
      </c>
      <c r="E32" s="186" t="s">
        <v>245</v>
      </c>
      <c r="F32" s="187">
        <v>5000</v>
      </c>
      <c r="G32" s="188">
        <v>5000</v>
      </c>
      <c r="H32" s="188">
        <v>5000</v>
      </c>
      <c r="I32" s="189">
        <f t="shared" si="1"/>
        <v>0</v>
      </c>
    </row>
    <row r="33" spans="1:9" ht="12.75">
      <c r="A33" s="10"/>
      <c r="B33" s="556"/>
      <c r="C33" s="566"/>
      <c r="D33" s="179">
        <v>4280</v>
      </c>
      <c r="E33" s="186" t="s">
        <v>246</v>
      </c>
      <c r="F33" s="187">
        <v>2000</v>
      </c>
      <c r="G33" s="188">
        <v>0</v>
      </c>
      <c r="H33" s="188">
        <v>0</v>
      </c>
      <c r="I33" s="189">
        <f t="shared" si="1"/>
        <v>2000</v>
      </c>
    </row>
    <row r="34" spans="1:9" ht="12.75">
      <c r="A34" s="10"/>
      <c r="B34" s="556"/>
      <c r="C34" s="566"/>
      <c r="D34" s="179">
        <v>4300</v>
      </c>
      <c r="E34" s="186" t="s">
        <v>247</v>
      </c>
      <c r="F34" s="187">
        <f>SUM(F35:F49)</f>
        <v>238600</v>
      </c>
      <c r="G34" s="187">
        <f>SUM(G35:G49)</f>
        <v>280900</v>
      </c>
      <c r="H34" s="187">
        <f>SUM(H35:H49)</f>
        <v>280900</v>
      </c>
      <c r="I34" s="481">
        <f>SUM(I35:I49)</f>
        <v>-42300</v>
      </c>
    </row>
    <row r="35" spans="1:9" ht="12.75" hidden="1">
      <c r="A35" s="10"/>
      <c r="B35" s="556"/>
      <c r="C35" s="566"/>
      <c r="D35" s="560"/>
      <c r="E35" s="174" t="s">
        <v>248</v>
      </c>
      <c r="F35" s="158">
        <v>16200</v>
      </c>
      <c r="G35" s="159">
        <v>16800</v>
      </c>
      <c r="H35" s="159">
        <v>16800</v>
      </c>
      <c r="I35" s="162">
        <f aca="true" t="shared" si="2" ref="I35:I51">F35-H35</f>
        <v>-600</v>
      </c>
    </row>
    <row r="36" spans="1:9" ht="12.75" hidden="1">
      <c r="A36" s="10"/>
      <c r="B36" s="556"/>
      <c r="C36" s="566"/>
      <c r="D36" s="558"/>
      <c r="E36" s="190" t="s">
        <v>249</v>
      </c>
      <c r="F36" s="158">
        <v>40000</v>
      </c>
      <c r="G36" s="159">
        <v>0</v>
      </c>
      <c r="H36" s="159">
        <v>0</v>
      </c>
      <c r="I36" s="162">
        <f t="shared" si="2"/>
        <v>40000</v>
      </c>
    </row>
    <row r="37" spans="1:9" ht="12.75" hidden="1">
      <c r="A37" s="10"/>
      <c r="B37" s="556"/>
      <c r="C37" s="566"/>
      <c r="D37" s="558"/>
      <c r="E37" s="181" t="s">
        <v>250</v>
      </c>
      <c r="F37" s="158">
        <v>0</v>
      </c>
      <c r="G37" s="159">
        <v>15000</v>
      </c>
      <c r="H37" s="159">
        <v>15000</v>
      </c>
      <c r="I37" s="162">
        <f t="shared" si="2"/>
        <v>-15000</v>
      </c>
    </row>
    <row r="38" spans="1:9" ht="12.75" hidden="1">
      <c r="A38" s="10"/>
      <c r="B38" s="556"/>
      <c r="C38" s="566"/>
      <c r="D38" s="558"/>
      <c r="E38" s="174" t="s">
        <v>251</v>
      </c>
      <c r="F38" s="158">
        <v>0</v>
      </c>
      <c r="G38" s="159">
        <v>20000</v>
      </c>
      <c r="H38" s="159">
        <v>20000</v>
      </c>
      <c r="I38" s="162">
        <f t="shared" si="2"/>
        <v>-20000</v>
      </c>
    </row>
    <row r="39" spans="2:9" s="6" customFormat="1" ht="15.75" hidden="1">
      <c r="B39" s="556"/>
      <c r="C39" s="566"/>
      <c r="D39" s="558"/>
      <c r="E39" s="181" t="s">
        <v>252</v>
      </c>
      <c r="F39" s="158">
        <v>0</v>
      </c>
      <c r="G39" s="159">
        <v>17000</v>
      </c>
      <c r="H39" s="159">
        <v>17000</v>
      </c>
      <c r="I39" s="162">
        <f t="shared" si="2"/>
        <v>-17000</v>
      </c>
    </row>
    <row r="40" spans="2:9" ht="12.75" hidden="1">
      <c r="B40" s="556"/>
      <c r="C40" s="566"/>
      <c r="D40" s="558"/>
      <c r="E40" s="174" t="s">
        <v>253</v>
      </c>
      <c r="F40" s="158">
        <v>27600</v>
      </c>
      <c r="G40" s="159">
        <v>40400</v>
      </c>
      <c r="H40" s="159">
        <v>40400</v>
      </c>
      <c r="I40" s="162">
        <f t="shared" si="2"/>
        <v>-12800</v>
      </c>
    </row>
    <row r="41" spans="2:9" ht="12.75" hidden="1">
      <c r="B41" s="556"/>
      <c r="C41" s="566"/>
      <c r="D41" s="558"/>
      <c r="E41" s="191" t="s">
        <v>254</v>
      </c>
      <c r="F41" s="158">
        <v>17000</v>
      </c>
      <c r="G41" s="159">
        <v>15000</v>
      </c>
      <c r="H41" s="159">
        <v>15000</v>
      </c>
      <c r="I41" s="162">
        <f t="shared" si="2"/>
        <v>2000</v>
      </c>
    </row>
    <row r="42" spans="2:9" ht="12.75" hidden="1">
      <c r="B42" s="556"/>
      <c r="C42" s="566"/>
      <c r="D42" s="558"/>
      <c r="E42" s="184" t="s">
        <v>255</v>
      </c>
      <c r="F42" s="158">
        <v>10000</v>
      </c>
      <c r="G42" s="159">
        <v>10000</v>
      </c>
      <c r="H42" s="159">
        <v>10000</v>
      </c>
      <c r="I42" s="162">
        <f t="shared" si="2"/>
        <v>0</v>
      </c>
    </row>
    <row r="43" spans="2:9" ht="12.75" hidden="1">
      <c r="B43" s="556"/>
      <c r="C43" s="566"/>
      <c r="D43" s="558"/>
      <c r="E43" s="181" t="s">
        <v>256</v>
      </c>
      <c r="F43" s="158">
        <v>100000</v>
      </c>
      <c r="G43" s="159">
        <v>86000</v>
      </c>
      <c r="H43" s="159">
        <v>86000</v>
      </c>
      <c r="I43" s="162">
        <f t="shared" si="2"/>
        <v>14000</v>
      </c>
    </row>
    <row r="44" spans="2:9" ht="12.75" hidden="1">
      <c r="B44" s="556"/>
      <c r="C44" s="566"/>
      <c r="D44" s="558"/>
      <c r="E44" s="174" t="s">
        <v>257</v>
      </c>
      <c r="F44" s="158">
        <v>5000</v>
      </c>
      <c r="G44" s="159">
        <v>3000</v>
      </c>
      <c r="H44" s="159">
        <v>3000</v>
      </c>
      <c r="I44" s="162">
        <f t="shared" si="2"/>
        <v>2000</v>
      </c>
    </row>
    <row r="45" spans="2:9" ht="12.75" hidden="1">
      <c r="B45" s="556"/>
      <c r="C45" s="566"/>
      <c r="D45" s="558"/>
      <c r="E45" s="181" t="s">
        <v>258</v>
      </c>
      <c r="F45" s="158">
        <v>0</v>
      </c>
      <c r="G45" s="159">
        <v>27000</v>
      </c>
      <c r="H45" s="159">
        <v>27000</v>
      </c>
      <c r="I45" s="162">
        <f t="shared" si="2"/>
        <v>-27000</v>
      </c>
    </row>
    <row r="46" spans="2:9" ht="12.75" hidden="1">
      <c r="B46" s="556"/>
      <c r="C46" s="566"/>
      <c r="D46" s="558"/>
      <c r="E46" s="174" t="s">
        <v>259</v>
      </c>
      <c r="F46" s="158">
        <v>0</v>
      </c>
      <c r="G46" s="159">
        <v>1000</v>
      </c>
      <c r="H46" s="159">
        <v>1000</v>
      </c>
      <c r="I46" s="162">
        <f t="shared" si="2"/>
        <v>-1000</v>
      </c>
    </row>
    <row r="47" spans="2:9" ht="12.75" hidden="1">
      <c r="B47" s="556"/>
      <c r="C47" s="566"/>
      <c r="D47" s="558"/>
      <c r="E47" s="181" t="s">
        <v>260</v>
      </c>
      <c r="F47" s="158">
        <v>800</v>
      </c>
      <c r="G47" s="159">
        <v>700</v>
      </c>
      <c r="H47" s="159">
        <v>700</v>
      </c>
      <c r="I47" s="162">
        <f t="shared" si="2"/>
        <v>100</v>
      </c>
    </row>
    <row r="48" spans="2:9" ht="12.75" hidden="1">
      <c r="B48" s="556"/>
      <c r="C48" s="566"/>
      <c r="D48" s="558"/>
      <c r="E48" s="174" t="s">
        <v>261</v>
      </c>
      <c r="F48" s="158">
        <v>2000</v>
      </c>
      <c r="G48" s="159">
        <v>1000</v>
      </c>
      <c r="H48" s="159">
        <v>1000</v>
      </c>
      <c r="I48" s="162">
        <f t="shared" si="2"/>
        <v>1000</v>
      </c>
    </row>
    <row r="49" spans="2:9" ht="12.75" hidden="1">
      <c r="B49" s="556"/>
      <c r="C49" s="566"/>
      <c r="D49" s="559"/>
      <c r="E49" s="191" t="s">
        <v>262</v>
      </c>
      <c r="F49" s="158">
        <v>20000</v>
      </c>
      <c r="G49" s="159">
        <v>28000</v>
      </c>
      <c r="H49" s="159">
        <v>28000</v>
      </c>
      <c r="I49" s="162">
        <f t="shared" si="2"/>
        <v>-8000</v>
      </c>
    </row>
    <row r="50" spans="2:9" ht="12.75">
      <c r="B50" s="556"/>
      <c r="C50" s="566"/>
      <c r="D50" s="169">
        <v>4350</v>
      </c>
      <c r="E50" s="174" t="s">
        <v>263</v>
      </c>
      <c r="F50" s="158">
        <v>2000</v>
      </c>
      <c r="G50" s="159">
        <v>2000</v>
      </c>
      <c r="H50" s="159">
        <v>2000</v>
      </c>
      <c r="I50" s="162">
        <f t="shared" si="2"/>
        <v>0</v>
      </c>
    </row>
    <row r="51" spans="2:9" ht="12.75">
      <c r="B51" s="556"/>
      <c r="C51" s="566"/>
      <c r="D51" s="182">
        <v>4360</v>
      </c>
      <c r="E51" s="181" t="s">
        <v>264</v>
      </c>
      <c r="F51" s="539">
        <v>20000</v>
      </c>
      <c r="G51" s="536">
        <v>0</v>
      </c>
      <c r="H51" s="536">
        <v>0</v>
      </c>
      <c r="I51" s="534">
        <f t="shared" si="2"/>
        <v>20000</v>
      </c>
    </row>
    <row r="52" spans="2:9" ht="12.75">
      <c r="B52" s="556"/>
      <c r="C52" s="566"/>
      <c r="D52" s="169"/>
      <c r="E52" s="191" t="s">
        <v>265</v>
      </c>
      <c r="F52" s="540"/>
      <c r="G52" s="537"/>
      <c r="H52" s="537"/>
      <c r="I52" s="535"/>
    </row>
    <row r="53" spans="2:9" ht="12.75">
      <c r="B53" s="556"/>
      <c r="C53" s="566"/>
      <c r="D53" s="182">
        <v>4370</v>
      </c>
      <c r="E53" s="181" t="s">
        <v>264</v>
      </c>
      <c r="F53" s="539">
        <v>17000</v>
      </c>
      <c r="G53" s="536">
        <v>0</v>
      </c>
      <c r="H53" s="536">
        <v>0</v>
      </c>
      <c r="I53" s="534">
        <f>F53-H53</f>
        <v>17000</v>
      </c>
    </row>
    <row r="54" spans="2:9" ht="12.75">
      <c r="B54" s="556"/>
      <c r="C54" s="566"/>
      <c r="D54" s="182"/>
      <c r="E54" s="181" t="s">
        <v>266</v>
      </c>
      <c r="F54" s="540"/>
      <c r="G54" s="537"/>
      <c r="H54" s="537"/>
      <c r="I54" s="535"/>
    </row>
    <row r="55" spans="2:9" ht="12.75">
      <c r="B55" s="556"/>
      <c r="C55" s="566"/>
      <c r="D55" s="192">
        <v>4380</v>
      </c>
      <c r="E55" s="190" t="s">
        <v>267</v>
      </c>
      <c r="F55" s="158">
        <v>1000</v>
      </c>
      <c r="G55" s="159">
        <v>0</v>
      </c>
      <c r="H55" s="159">
        <v>0</v>
      </c>
      <c r="I55" s="162">
        <f aca="true" t="shared" si="3" ref="I55:I63">F55-H55</f>
        <v>1000</v>
      </c>
    </row>
    <row r="56" spans="2:9" ht="12.75" hidden="1">
      <c r="B56" s="556"/>
      <c r="C56" s="566"/>
      <c r="D56" s="192">
        <v>4390</v>
      </c>
      <c r="E56" s="193" t="s">
        <v>268</v>
      </c>
      <c r="F56" s="158">
        <v>0</v>
      </c>
      <c r="G56" s="159">
        <v>0</v>
      </c>
      <c r="H56" s="159">
        <v>0</v>
      </c>
      <c r="I56" s="162">
        <f t="shared" si="3"/>
        <v>0</v>
      </c>
    </row>
    <row r="57" spans="2:9" ht="12.75">
      <c r="B57" s="556"/>
      <c r="C57" s="566"/>
      <c r="D57" s="192">
        <v>4400</v>
      </c>
      <c r="E57" s="193" t="s">
        <v>269</v>
      </c>
      <c r="F57" s="158">
        <v>30000</v>
      </c>
      <c r="G57" s="159">
        <v>0</v>
      </c>
      <c r="H57" s="159">
        <v>0</v>
      </c>
      <c r="I57" s="162">
        <f t="shared" si="3"/>
        <v>30000</v>
      </c>
    </row>
    <row r="58" spans="2:9" ht="12.75">
      <c r="B58" s="556"/>
      <c r="C58" s="566"/>
      <c r="D58" s="182">
        <v>4410</v>
      </c>
      <c r="E58" s="181" t="s">
        <v>270</v>
      </c>
      <c r="F58" s="158">
        <v>33000</v>
      </c>
      <c r="G58" s="159">
        <v>33000</v>
      </c>
      <c r="H58" s="159">
        <v>33000</v>
      </c>
      <c r="I58" s="162">
        <f t="shared" si="3"/>
        <v>0</v>
      </c>
    </row>
    <row r="59" spans="2:9" ht="12.75">
      <c r="B59" s="556"/>
      <c r="C59" s="566"/>
      <c r="D59" s="192">
        <v>4420</v>
      </c>
      <c r="E59" s="194" t="s">
        <v>271</v>
      </c>
      <c r="F59" s="158">
        <v>5000</v>
      </c>
      <c r="G59" s="159">
        <v>5000</v>
      </c>
      <c r="H59" s="159">
        <v>5000</v>
      </c>
      <c r="I59" s="162">
        <f t="shared" si="3"/>
        <v>0</v>
      </c>
    </row>
    <row r="60" spans="2:9" ht="12.75">
      <c r="B60" s="556"/>
      <c r="C60" s="566"/>
      <c r="D60" s="192">
        <v>4430</v>
      </c>
      <c r="E60" s="181" t="s">
        <v>272</v>
      </c>
      <c r="F60" s="158">
        <v>6000</v>
      </c>
      <c r="G60" s="159">
        <v>6000</v>
      </c>
      <c r="H60" s="159">
        <v>6000</v>
      </c>
      <c r="I60" s="162">
        <f t="shared" si="3"/>
        <v>0</v>
      </c>
    </row>
    <row r="61" spans="2:9" ht="12.75">
      <c r="B61" s="556"/>
      <c r="C61" s="566"/>
      <c r="D61" s="169">
        <v>4440</v>
      </c>
      <c r="E61" s="194" t="s">
        <v>273</v>
      </c>
      <c r="F61" s="158">
        <v>15000</v>
      </c>
      <c r="G61" s="159">
        <v>12750</v>
      </c>
      <c r="H61" s="159">
        <v>12750</v>
      </c>
      <c r="I61" s="162">
        <f t="shared" si="3"/>
        <v>2250</v>
      </c>
    </row>
    <row r="62" spans="1:9" ht="12.75" hidden="1">
      <c r="A62">
        <v>4480</v>
      </c>
      <c r="B62" s="556"/>
      <c r="C62" s="566"/>
      <c r="D62" s="182">
        <v>4480</v>
      </c>
      <c r="E62" s="190" t="s">
        <v>274</v>
      </c>
      <c r="F62" s="167">
        <v>0</v>
      </c>
      <c r="G62" s="168">
        <v>0</v>
      </c>
      <c r="H62" s="168">
        <v>0</v>
      </c>
      <c r="I62" s="162">
        <f t="shared" si="3"/>
        <v>0</v>
      </c>
    </row>
    <row r="63" spans="2:9" ht="12.75">
      <c r="B63" s="556"/>
      <c r="C63" s="566"/>
      <c r="D63" s="165">
        <v>4490</v>
      </c>
      <c r="E63" s="181" t="s">
        <v>275</v>
      </c>
      <c r="F63" s="539">
        <v>100000</v>
      </c>
      <c r="G63" s="536">
        <v>62000</v>
      </c>
      <c r="H63" s="536">
        <v>62000</v>
      </c>
      <c r="I63" s="534">
        <f t="shared" si="3"/>
        <v>38000</v>
      </c>
    </row>
    <row r="64" spans="2:9" ht="12.75">
      <c r="B64" s="556"/>
      <c r="C64" s="566"/>
      <c r="D64" s="169"/>
      <c r="E64" s="191" t="s">
        <v>276</v>
      </c>
      <c r="F64" s="540"/>
      <c r="G64" s="537"/>
      <c r="H64" s="537"/>
      <c r="I64" s="535"/>
    </row>
    <row r="65" spans="2:9" ht="12.75" hidden="1">
      <c r="B65" s="556"/>
      <c r="C65" s="566"/>
      <c r="D65" s="169">
        <v>4530</v>
      </c>
      <c r="E65" s="191" t="s">
        <v>277</v>
      </c>
      <c r="F65" s="171">
        <v>0</v>
      </c>
      <c r="G65" s="172">
        <v>0</v>
      </c>
      <c r="H65" s="172">
        <v>0</v>
      </c>
      <c r="I65" s="162">
        <f>F65-H65</f>
        <v>0</v>
      </c>
    </row>
    <row r="66" spans="2:9" ht="12.75" hidden="1">
      <c r="B66" s="556"/>
      <c r="C66" s="566"/>
      <c r="D66" s="169">
        <v>4580</v>
      </c>
      <c r="E66" s="184" t="s">
        <v>205</v>
      </c>
      <c r="F66" s="158">
        <v>0</v>
      </c>
      <c r="G66" s="159">
        <v>0</v>
      </c>
      <c r="H66" s="159">
        <v>0</v>
      </c>
      <c r="I66" s="162">
        <f>F66-H66</f>
        <v>0</v>
      </c>
    </row>
    <row r="67" spans="1:9" ht="12.75" hidden="1">
      <c r="A67">
        <v>4590</v>
      </c>
      <c r="B67" s="556"/>
      <c r="C67" s="566"/>
      <c r="D67" s="182">
        <v>4590</v>
      </c>
      <c r="E67" s="181" t="s">
        <v>278</v>
      </c>
      <c r="F67" s="539">
        <v>0</v>
      </c>
      <c r="G67" s="536">
        <v>0</v>
      </c>
      <c r="H67" s="536">
        <v>0</v>
      </c>
      <c r="I67" s="534">
        <f>F67-H67</f>
        <v>0</v>
      </c>
    </row>
    <row r="68" spans="2:9" ht="12.75" hidden="1">
      <c r="B68" s="556"/>
      <c r="C68" s="566"/>
      <c r="D68" s="182"/>
      <c r="E68" s="181" t="s">
        <v>279</v>
      </c>
      <c r="F68" s="540"/>
      <c r="G68" s="537"/>
      <c r="H68" s="537"/>
      <c r="I68" s="535"/>
    </row>
    <row r="69" spans="2:9" ht="12.75">
      <c r="B69" s="556"/>
      <c r="C69" s="566"/>
      <c r="D69" s="165">
        <v>4600</v>
      </c>
      <c r="E69" s="195" t="s">
        <v>278</v>
      </c>
      <c r="F69" s="539">
        <v>6000</v>
      </c>
      <c r="G69" s="536">
        <v>20000</v>
      </c>
      <c r="H69" s="536">
        <v>20000</v>
      </c>
      <c r="I69" s="534">
        <f>F69-H69</f>
        <v>-14000</v>
      </c>
    </row>
    <row r="70" spans="2:9" ht="12.75">
      <c r="B70" s="556"/>
      <c r="C70" s="566"/>
      <c r="D70" s="558"/>
      <c r="E70" s="181" t="s">
        <v>280</v>
      </c>
      <c r="F70" s="546"/>
      <c r="G70" s="547"/>
      <c r="H70" s="547"/>
      <c r="I70" s="542"/>
    </row>
    <row r="71" spans="2:9" ht="12.75">
      <c r="B71" s="556"/>
      <c r="C71" s="566"/>
      <c r="D71" s="559"/>
      <c r="E71" s="184" t="s">
        <v>281</v>
      </c>
      <c r="F71" s="540"/>
      <c r="G71" s="537"/>
      <c r="H71" s="537"/>
      <c r="I71" s="535"/>
    </row>
    <row r="72" spans="1:9" ht="12.75">
      <c r="A72" s="10"/>
      <c r="B72" s="555"/>
      <c r="C72" s="566"/>
      <c r="D72" s="165">
        <v>4700</v>
      </c>
      <c r="E72" s="195" t="s">
        <v>282</v>
      </c>
      <c r="F72" s="539">
        <v>25000</v>
      </c>
      <c r="G72" s="536">
        <v>0</v>
      </c>
      <c r="H72" s="536">
        <v>0</v>
      </c>
      <c r="I72" s="534">
        <f>F72-H72</f>
        <v>25000</v>
      </c>
    </row>
    <row r="73" spans="1:9" ht="12.75">
      <c r="A73" s="10"/>
      <c r="B73" s="555"/>
      <c r="C73" s="566"/>
      <c r="D73" s="169"/>
      <c r="E73" s="196" t="s">
        <v>283</v>
      </c>
      <c r="F73" s="540"/>
      <c r="G73" s="537"/>
      <c r="H73" s="537"/>
      <c r="I73" s="535"/>
    </row>
    <row r="74" spans="1:9" ht="12.75">
      <c r="A74" s="10"/>
      <c r="B74" s="555"/>
      <c r="C74" s="566"/>
      <c r="D74" s="182">
        <v>4740</v>
      </c>
      <c r="E74" s="176" t="s">
        <v>284</v>
      </c>
      <c r="F74" s="539">
        <v>15000</v>
      </c>
      <c r="G74" s="536">
        <v>0</v>
      </c>
      <c r="H74" s="536">
        <v>0</v>
      </c>
      <c r="I74" s="534">
        <f>F74-H74</f>
        <v>15000</v>
      </c>
    </row>
    <row r="75" spans="1:9" ht="12.75">
      <c r="A75" s="10"/>
      <c r="B75" s="555"/>
      <c r="C75" s="566"/>
      <c r="D75" s="169"/>
      <c r="E75" s="176" t="s">
        <v>285</v>
      </c>
      <c r="F75" s="540"/>
      <c r="G75" s="537"/>
      <c r="H75" s="537"/>
      <c r="I75" s="535"/>
    </row>
    <row r="76" spans="1:9" ht="12.75">
      <c r="A76" s="10"/>
      <c r="B76" s="555"/>
      <c r="C76" s="566"/>
      <c r="D76" s="182">
        <v>4750</v>
      </c>
      <c r="E76" s="195" t="s">
        <v>286</v>
      </c>
      <c r="F76" s="539">
        <v>250000</v>
      </c>
      <c r="G76" s="536">
        <v>0</v>
      </c>
      <c r="H76" s="536">
        <v>0</v>
      </c>
      <c r="I76" s="534">
        <f>F76-H76</f>
        <v>250000</v>
      </c>
    </row>
    <row r="77" spans="1:9" ht="12.75">
      <c r="A77" s="10"/>
      <c r="B77" s="555"/>
      <c r="C77" s="566"/>
      <c r="D77" s="182"/>
      <c r="E77" s="196" t="s">
        <v>287</v>
      </c>
      <c r="F77" s="540"/>
      <c r="G77" s="537"/>
      <c r="H77" s="537"/>
      <c r="I77" s="535"/>
    </row>
    <row r="78" spans="1:9" ht="12.75">
      <c r="A78" s="10"/>
      <c r="B78" s="557"/>
      <c r="C78" s="566"/>
      <c r="D78" s="165">
        <v>6060</v>
      </c>
      <c r="E78" s="176" t="s">
        <v>288</v>
      </c>
      <c r="F78" s="158">
        <v>30000</v>
      </c>
      <c r="G78" s="159">
        <v>30000</v>
      </c>
      <c r="H78" s="159">
        <v>30000</v>
      </c>
      <c r="I78" s="162">
        <f>F78-H78</f>
        <v>0</v>
      </c>
    </row>
    <row r="79" spans="1:9" ht="12.75">
      <c r="A79" s="10"/>
      <c r="B79" s="163">
        <v>757</v>
      </c>
      <c r="C79" s="571" t="s">
        <v>289</v>
      </c>
      <c r="D79" s="572"/>
      <c r="E79" s="572"/>
      <c r="F79" s="164">
        <f>F80</f>
        <v>1795000</v>
      </c>
      <c r="G79" s="164">
        <f>G80</f>
        <v>356900</v>
      </c>
      <c r="H79" s="164">
        <f>H80</f>
        <v>356900</v>
      </c>
      <c r="I79" s="480">
        <f>I80</f>
        <v>1438100</v>
      </c>
    </row>
    <row r="80" spans="1:9" ht="12.75">
      <c r="A80" s="10"/>
      <c r="B80" s="554"/>
      <c r="C80" s="197">
        <v>75702</v>
      </c>
      <c r="D80" s="573" t="s">
        <v>290</v>
      </c>
      <c r="E80" s="574"/>
      <c r="F80" s="539">
        <f>F82</f>
        <v>1795000</v>
      </c>
      <c r="G80" s="539">
        <f>G82</f>
        <v>356900</v>
      </c>
      <c r="H80" s="539">
        <f>H82</f>
        <v>356900</v>
      </c>
      <c r="I80" s="548">
        <f>I82</f>
        <v>1438100</v>
      </c>
    </row>
    <row r="81" spans="1:9" ht="12.75">
      <c r="A81" s="10"/>
      <c r="B81" s="555"/>
      <c r="C81" s="198"/>
      <c r="D81" s="575" t="s">
        <v>291</v>
      </c>
      <c r="E81" s="576"/>
      <c r="F81" s="540"/>
      <c r="G81" s="540"/>
      <c r="H81" s="540"/>
      <c r="I81" s="549"/>
    </row>
    <row r="82" spans="1:9" ht="12.75">
      <c r="A82" s="10"/>
      <c r="B82" s="555"/>
      <c r="C82" s="565"/>
      <c r="D82" s="199">
        <v>8070</v>
      </c>
      <c r="E82" s="183" t="s">
        <v>292</v>
      </c>
      <c r="F82" s="539">
        <v>1795000</v>
      </c>
      <c r="G82" s="536">
        <v>356900</v>
      </c>
      <c r="H82" s="536">
        <v>356900</v>
      </c>
      <c r="I82" s="534">
        <f>F82-H82</f>
        <v>1438100</v>
      </c>
    </row>
    <row r="83" spans="1:9" ht="12.75">
      <c r="A83" s="10"/>
      <c r="B83" s="555"/>
      <c r="C83" s="566"/>
      <c r="D83" s="566"/>
      <c r="E83" s="176" t="s">
        <v>293</v>
      </c>
      <c r="F83" s="546"/>
      <c r="G83" s="547"/>
      <c r="H83" s="547"/>
      <c r="I83" s="542"/>
    </row>
    <row r="84" spans="1:9" ht="12.75">
      <c r="A84" s="10"/>
      <c r="B84" s="557"/>
      <c r="C84" s="566"/>
      <c r="D84" s="566"/>
      <c r="E84" s="176" t="s">
        <v>294</v>
      </c>
      <c r="F84" s="540"/>
      <c r="G84" s="537"/>
      <c r="H84" s="537"/>
      <c r="I84" s="535"/>
    </row>
    <row r="85" spans="1:9" ht="12.75">
      <c r="A85" s="10"/>
      <c r="B85" s="155">
        <v>758</v>
      </c>
      <c r="C85" s="571" t="s">
        <v>295</v>
      </c>
      <c r="D85" s="572"/>
      <c r="E85" s="572"/>
      <c r="F85" s="164">
        <f aca="true" t="shared" si="4" ref="F85:H86">F86</f>
        <v>250000</v>
      </c>
      <c r="G85" s="164">
        <f t="shared" si="4"/>
        <v>295242</v>
      </c>
      <c r="H85" s="164">
        <f t="shared" si="4"/>
        <v>295242</v>
      </c>
      <c r="I85" s="200">
        <f>F85-H85</f>
        <v>-45242</v>
      </c>
    </row>
    <row r="86" spans="1:9" ht="12.75">
      <c r="A86" s="10"/>
      <c r="B86" s="554"/>
      <c r="C86" s="197">
        <v>75818</v>
      </c>
      <c r="D86" s="577" t="s">
        <v>296</v>
      </c>
      <c r="E86" s="578"/>
      <c r="F86" s="158">
        <f t="shared" si="4"/>
        <v>250000</v>
      </c>
      <c r="G86" s="159">
        <f t="shared" si="4"/>
        <v>295242</v>
      </c>
      <c r="H86" s="159">
        <f t="shared" si="4"/>
        <v>295242</v>
      </c>
      <c r="I86" s="162">
        <f>F86-H86</f>
        <v>-45242</v>
      </c>
    </row>
    <row r="87" spans="1:9" ht="12.75">
      <c r="A87" s="10"/>
      <c r="B87" s="557"/>
      <c r="C87" s="157"/>
      <c r="D87" s="157">
        <v>4810</v>
      </c>
      <c r="E87" s="194" t="s">
        <v>296</v>
      </c>
      <c r="F87" s="158">
        <v>250000</v>
      </c>
      <c r="G87" s="159">
        <v>295242</v>
      </c>
      <c r="H87" s="159">
        <v>295242</v>
      </c>
      <c r="I87" s="162">
        <f>F87-H87</f>
        <v>-45242</v>
      </c>
    </row>
    <row r="88" spans="1:9" ht="12.75">
      <c r="A88" s="10"/>
      <c r="B88" s="201">
        <v>900</v>
      </c>
      <c r="C88" s="579" t="s">
        <v>297</v>
      </c>
      <c r="D88" s="580"/>
      <c r="E88" s="580"/>
      <c r="F88" s="543">
        <f>F90</f>
        <v>125897439</v>
      </c>
      <c r="G88" s="543">
        <f>G90</f>
        <v>175905910</v>
      </c>
      <c r="H88" s="543">
        <f>H90</f>
        <v>18801385</v>
      </c>
      <c r="I88" s="544">
        <f>F88-H88</f>
        <v>107096054</v>
      </c>
    </row>
    <row r="89" spans="1:9" ht="12.75">
      <c r="A89" s="10"/>
      <c r="B89" s="202"/>
      <c r="C89" s="561" t="s">
        <v>298</v>
      </c>
      <c r="D89" s="562"/>
      <c r="E89" s="562"/>
      <c r="F89" s="543"/>
      <c r="G89" s="543"/>
      <c r="H89" s="543"/>
      <c r="I89" s="545"/>
    </row>
    <row r="90" spans="2:9" ht="12.75">
      <c r="B90" s="570"/>
      <c r="C90" s="198">
        <v>90001</v>
      </c>
      <c r="D90" s="577" t="s">
        <v>299</v>
      </c>
      <c r="E90" s="578"/>
      <c r="F90" s="158">
        <f>F91+F92+F93+F95+F97</f>
        <v>125897439</v>
      </c>
      <c r="G90" s="159">
        <f>G91+G92+G93+G95+G97</f>
        <v>175905910</v>
      </c>
      <c r="H90" s="159">
        <f>H91+H92+H93+H95+H97</f>
        <v>18801385</v>
      </c>
      <c r="I90" s="162">
        <f>F90-H90</f>
        <v>107096054</v>
      </c>
    </row>
    <row r="91" spans="1:9" ht="12.75" hidden="1">
      <c r="A91" s="47"/>
      <c r="B91" s="556"/>
      <c r="C91" s="565"/>
      <c r="D91" s="157">
        <v>4510</v>
      </c>
      <c r="E91" s="194" t="s">
        <v>300</v>
      </c>
      <c r="F91" s="158">
        <v>0</v>
      </c>
      <c r="G91" s="159">
        <v>0</v>
      </c>
      <c r="H91" s="159">
        <v>0</v>
      </c>
      <c r="I91" s="162">
        <f>F91-H91</f>
        <v>0</v>
      </c>
    </row>
    <row r="92" spans="1:9" ht="12.75" hidden="1">
      <c r="A92" s="47"/>
      <c r="B92" s="556"/>
      <c r="C92" s="566"/>
      <c r="D92" s="203">
        <v>4580</v>
      </c>
      <c r="E92" s="181" t="s">
        <v>205</v>
      </c>
      <c r="F92" s="158">
        <v>0</v>
      </c>
      <c r="G92" s="159">
        <v>0</v>
      </c>
      <c r="H92" s="159">
        <v>0</v>
      </c>
      <c r="I92" s="162">
        <f>F92-H92</f>
        <v>0</v>
      </c>
    </row>
    <row r="93" spans="1:9" ht="12.75">
      <c r="A93" s="47"/>
      <c r="B93" s="556"/>
      <c r="C93" s="566"/>
      <c r="D93" s="199">
        <v>6050</v>
      </c>
      <c r="E93" s="183" t="s">
        <v>301</v>
      </c>
      <c r="F93" s="539">
        <v>2000000</v>
      </c>
      <c r="G93" s="536">
        <v>286180</v>
      </c>
      <c r="H93" s="536">
        <v>286180</v>
      </c>
      <c r="I93" s="534">
        <f>F93-H93</f>
        <v>1713820</v>
      </c>
    </row>
    <row r="94" spans="1:9" ht="12.75">
      <c r="A94" s="47"/>
      <c r="B94" s="556"/>
      <c r="C94" s="566"/>
      <c r="D94" s="204"/>
      <c r="E94" s="181" t="s">
        <v>302</v>
      </c>
      <c r="F94" s="540"/>
      <c r="G94" s="537"/>
      <c r="H94" s="537"/>
      <c r="I94" s="535"/>
    </row>
    <row r="95" spans="1:9" ht="12.75">
      <c r="A95" s="47"/>
      <c r="B95" s="556"/>
      <c r="C95" s="566"/>
      <c r="D95" s="199">
        <v>6058</v>
      </c>
      <c r="E95" s="183" t="s">
        <v>301</v>
      </c>
      <c r="F95" s="539">
        <v>79663200</v>
      </c>
      <c r="G95" s="536">
        <v>90552977</v>
      </c>
      <c r="H95" s="536">
        <v>11237873</v>
      </c>
      <c r="I95" s="534">
        <f>F95-H95</f>
        <v>68425327</v>
      </c>
    </row>
    <row r="96" spans="1:9" ht="12.75">
      <c r="A96" s="47"/>
      <c r="B96" s="556"/>
      <c r="C96" s="566"/>
      <c r="D96" s="204"/>
      <c r="E96" s="191" t="s">
        <v>302</v>
      </c>
      <c r="F96" s="540"/>
      <c r="G96" s="537"/>
      <c r="H96" s="537"/>
      <c r="I96" s="535"/>
    </row>
    <row r="97" spans="1:9" ht="12.75">
      <c r="A97" s="47"/>
      <c r="B97" s="556"/>
      <c r="C97" s="566"/>
      <c r="D97" s="199">
        <v>6059</v>
      </c>
      <c r="E97" s="183" t="s">
        <v>301</v>
      </c>
      <c r="F97" s="539">
        <v>44234239</v>
      </c>
      <c r="G97" s="536">
        <v>85066753</v>
      </c>
      <c r="H97" s="536">
        <v>7277332</v>
      </c>
      <c r="I97" s="534">
        <f>F97-H97</f>
        <v>36956907</v>
      </c>
    </row>
    <row r="98" spans="2:9" ht="13.5" thickBot="1">
      <c r="B98" s="583"/>
      <c r="C98" s="566"/>
      <c r="D98" s="204"/>
      <c r="E98" s="191" t="s">
        <v>302</v>
      </c>
      <c r="F98" s="541"/>
      <c r="G98" s="538"/>
      <c r="H98" s="538"/>
      <c r="I98" s="535"/>
    </row>
    <row r="99" spans="2:9" ht="16.5" thickBot="1">
      <c r="B99" s="581" t="s">
        <v>303</v>
      </c>
      <c r="C99" s="582"/>
      <c r="D99" s="582"/>
      <c r="E99" s="582"/>
      <c r="F99" s="205">
        <f>F11+F15+F79+F85+F88</f>
        <v>130112839</v>
      </c>
      <c r="G99" s="205">
        <f>G11+G15+G79+G85+G88</f>
        <v>178261702</v>
      </c>
      <c r="H99" s="205">
        <f>H11+H15+H79+H85+H88</f>
        <v>21157177</v>
      </c>
      <c r="I99" s="206">
        <f>F99-H99</f>
        <v>108955662</v>
      </c>
    </row>
  </sheetData>
  <mergeCells count="92">
    <mergeCell ref="F72:F73"/>
    <mergeCell ref="G72:G73"/>
    <mergeCell ref="H72:H73"/>
    <mergeCell ref="I72:I73"/>
    <mergeCell ref="G74:G75"/>
    <mergeCell ref="H74:H75"/>
    <mergeCell ref="I74:I75"/>
    <mergeCell ref="F76:F77"/>
    <mergeCell ref="G76:G77"/>
    <mergeCell ref="H76:H77"/>
    <mergeCell ref="I76:I77"/>
    <mergeCell ref="F67:F68"/>
    <mergeCell ref="G67:G68"/>
    <mergeCell ref="H67:H68"/>
    <mergeCell ref="I67:I68"/>
    <mergeCell ref="H51:H52"/>
    <mergeCell ref="H53:H54"/>
    <mergeCell ref="I53:I54"/>
    <mergeCell ref="I51:I52"/>
    <mergeCell ref="F51:F52"/>
    <mergeCell ref="F53:F54"/>
    <mergeCell ref="G53:G54"/>
    <mergeCell ref="G51:G52"/>
    <mergeCell ref="B99:E99"/>
    <mergeCell ref="C89:E89"/>
    <mergeCell ref="B90:B98"/>
    <mergeCell ref="D90:E90"/>
    <mergeCell ref="C91:C98"/>
    <mergeCell ref="C85:E85"/>
    <mergeCell ref="B86:B87"/>
    <mergeCell ref="D86:E86"/>
    <mergeCell ref="C88:E88"/>
    <mergeCell ref="C79:E79"/>
    <mergeCell ref="B80:B84"/>
    <mergeCell ref="D80:E80"/>
    <mergeCell ref="D81:E81"/>
    <mergeCell ref="C82:C84"/>
    <mergeCell ref="D83:D84"/>
    <mergeCell ref="B7:B8"/>
    <mergeCell ref="C11:E11"/>
    <mergeCell ref="D12:E12"/>
    <mergeCell ref="C13:C14"/>
    <mergeCell ref="B12:B14"/>
    <mergeCell ref="B16:B78"/>
    <mergeCell ref="D70:D71"/>
    <mergeCell ref="D27:D31"/>
    <mergeCell ref="C15:E15"/>
    <mergeCell ref="D16:E16"/>
    <mergeCell ref="C17:C78"/>
    <mergeCell ref="D35:D49"/>
    <mergeCell ref="F63:F64"/>
    <mergeCell ref="G63:G64"/>
    <mergeCell ref="H63:H64"/>
    <mergeCell ref="I63:I64"/>
    <mergeCell ref="F25:F26"/>
    <mergeCell ref="G25:G26"/>
    <mergeCell ref="H25:H26"/>
    <mergeCell ref="I25:I26"/>
    <mergeCell ref="H82:H84"/>
    <mergeCell ref="I69:I71"/>
    <mergeCell ref="F80:F81"/>
    <mergeCell ref="G80:G81"/>
    <mergeCell ref="H80:H81"/>
    <mergeCell ref="I80:I81"/>
    <mergeCell ref="F69:F71"/>
    <mergeCell ref="G69:G71"/>
    <mergeCell ref="H69:H71"/>
    <mergeCell ref="F74:F75"/>
    <mergeCell ref="F97:F98"/>
    <mergeCell ref="F93:F94"/>
    <mergeCell ref="F95:F96"/>
    <mergeCell ref="I82:I84"/>
    <mergeCell ref="F88:F89"/>
    <mergeCell ref="G88:G89"/>
    <mergeCell ref="H88:H89"/>
    <mergeCell ref="I88:I89"/>
    <mergeCell ref="F82:F84"/>
    <mergeCell ref="G82:G84"/>
    <mergeCell ref="F17:F18"/>
    <mergeCell ref="G17:G18"/>
    <mergeCell ref="H17:H18"/>
    <mergeCell ref="I17:I18"/>
    <mergeCell ref="G6:I6"/>
    <mergeCell ref="I97:I98"/>
    <mergeCell ref="I95:I96"/>
    <mergeCell ref="I93:I94"/>
    <mergeCell ref="G93:G94"/>
    <mergeCell ref="G95:G96"/>
    <mergeCell ref="G97:G98"/>
    <mergeCell ref="H93:H94"/>
    <mergeCell ref="H95:H96"/>
    <mergeCell ref="H97:H98"/>
  </mergeCells>
  <printOptions/>
  <pageMargins left="0.2" right="0.19" top="0.46" bottom="0.65" header="0.4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U41"/>
  <sheetViews>
    <sheetView zoomScale="75" zoomScaleNormal="75" workbookViewId="0" topLeftCell="A1">
      <selection activeCell="E39" sqref="E39"/>
    </sheetView>
  </sheetViews>
  <sheetFormatPr defaultColWidth="9.00390625" defaultRowHeight="12.75"/>
  <cols>
    <col min="1" max="1" width="5.125" style="0" customWidth="1"/>
    <col min="2" max="2" width="27.375" style="0" customWidth="1"/>
    <col min="3" max="15" width="18.75390625" style="0" customWidth="1"/>
    <col min="18" max="18" width="16.375" style="0" customWidth="1"/>
    <col min="19" max="19" width="16.00390625" style="0" customWidth="1"/>
    <col min="20" max="20" width="17.00390625" style="0" customWidth="1"/>
    <col min="21" max="21" width="17.75390625" style="0" customWidth="1"/>
  </cols>
  <sheetData>
    <row r="2" spans="2:11" ht="18.75">
      <c r="B2" s="3" t="s">
        <v>370</v>
      </c>
      <c r="C2" s="3"/>
      <c r="D2" s="3"/>
      <c r="E2" s="3"/>
      <c r="F2" s="4"/>
      <c r="G2" s="3"/>
      <c r="H2" s="2"/>
      <c r="I2" s="2"/>
      <c r="J2" s="2"/>
      <c r="K2" s="9"/>
    </row>
    <row r="3" spans="2:11" ht="18.75">
      <c r="B3" s="3"/>
      <c r="C3" s="3"/>
      <c r="D3" s="3"/>
      <c r="E3" s="3"/>
      <c r="F3" s="4"/>
      <c r="G3" s="3"/>
      <c r="H3" s="2"/>
      <c r="I3" s="2"/>
      <c r="J3" s="2"/>
      <c r="K3" s="9"/>
    </row>
    <row r="4" spans="1:15" ht="18">
      <c r="A4" s="592"/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</row>
    <row r="5" spans="1:15" ht="18">
      <c r="A5" s="592" t="s">
        <v>96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</row>
    <row r="6" spans="1:15" ht="18">
      <c r="A6" s="592" t="s">
        <v>97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</row>
    <row r="7" spans="1:15" ht="18">
      <c r="A7" s="53"/>
      <c r="B7" s="53"/>
      <c r="C7" s="53"/>
      <c r="D7" s="53"/>
      <c r="E7" s="53"/>
      <c r="F7" s="53"/>
      <c r="G7" s="53"/>
      <c r="H7" s="53"/>
      <c r="I7" s="53"/>
      <c r="J7" s="54"/>
      <c r="K7" s="54"/>
      <c r="L7" s="54"/>
      <c r="M7" s="54"/>
      <c r="N7" s="54"/>
      <c r="O7" s="54"/>
    </row>
    <row r="9" spans="1:15" ht="15">
      <c r="A9" s="584"/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5"/>
      <c r="O9" s="55"/>
    </row>
    <row r="10" ht="13.5" thickBot="1"/>
    <row r="11" spans="1:15" ht="25.5" customHeight="1">
      <c r="A11" s="595" t="s">
        <v>0</v>
      </c>
      <c r="B11" s="593" t="s">
        <v>2</v>
      </c>
      <c r="C11" s="593" t="s">
        <v>70</v>
      </c>
      <c r="D11" s="589" t="s">
        <v>71</v>
      </c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1"/>
    </row>
    <row r="12" spans="1:15" ht="24.75" customHeight="1" thickBot="1">
      <c r="A12" s="596"/>
      <c r="B12" s="594"/>
      <c r="C12" s="594"/>
      <c r="D12" s="360" t="s">
        <v>72</v>
      </c>
      <c r="E12" s="362" t="s">
        <v>73</v>
      </c>
      <c r="F12" s="362" t="s">
        <v>23</v>
      </c>
      <c r="G12" s="363">
        <v>2007</v>
      </c>
      <c r="H12" s="364" t="s">
        <v>73</v>
      </c>
      <c r="I12" s="362" t="s">
        <v>23</v>
      </c>
      <c r="J12" s="370">
        <v>2008</v>
      </c>
      <c r="K12" s="364" t="s">
        <v>73</v>
      </c>
      <c r="L12" s="364" t="s">
        <v>23</v>
      </c>
      <c r="M12" s="369">
        <v>2009</v>
      </c>
      <c r="N12" s="362" t="s">
        <v>73</v>
      </c>
      <c r="O12" s="371" t="s">
        <v>23</v>
      </c>
    </row>
    <row r="13" spans="1:15" s="381" customFormat="1" ht="12.75" thickBot="1" thickTop="1">
      <c r="A13" s="373">
        <v>1</v>
      </c>
      <c r="B13" s="374">
        <v>2</v>
      </c>
      <c r="C13" s="374">
        <v>3</v>
      </c>
      <c r="D13" s="375">
        <v>4</v>
      </c>
      <c r="E13" s="374">
        <v>5</v>
      </c>
      <c r="F13" s="374">
        <v>6</v>
      </c>
      <c r="G13" s="375">
        <v>7</v>
      </c>
      <c r="H13" s="376">
        <v>8</v>
      </c>
      <c r="I13" s="377">
        <v>9</v>
      </c>
      <c r="J13" s="378">
        <v>10</v>
      </c>
      <c r="K13" s="379">
        <v>11</v>
      </c>
      <c r="L13" s="379">
        <v>12</v>
      </c>
      <c r="M13" s="375">
        <v>13</v>
      </c>
      <c r="N13" s="374">
        <v>14</v>
      </c>
      <c r="O13" s="380">
        <v>15</v>
      </c>
    </row>
    <row r="14" spans="1:21" ht="30" customHeight="1" thickTop="1">
      <c r="A14" s="587" t="s">
        <v>8</v>
      </c>
      <c r="B14" s="585" t="s">
        <v>74</v>
      </c>
      <c r="C14" s="358">
        <v>80313424.06</v>
      </c>
      <c r="D14" s="359">
        <v>4644962.45</v>
      </c>
      <c r="E14" s="361">
        <v>1835494.29</v>
      </c>
      <c r="F14" s="361">
        <v>2809468.16</v>
      </c>
      <c r="G14" s="359">
        <v>30974359.74</v>
      </c>
      <c r="H14" s="361">
        <v>11058559.71</v>
      </c>
      <c r="I14" s="361">
        <v>19915800.03</v>
      </c>
      <c r="J14" s="365">
        <v>36201283.12</v>
      </c>
      <c r="K14" s="366">
        <f>J14-L14</f>
        <v>27876338.119999997</v>
      </c>
      <c r="L14" s="367">
        <v>8324945</v>
      </c>
      <c r="M14" s="368">
        <v>8492818.75</v>
      </c>
      <c r="N14" s="361">
        <f>M14-O14</f>
        <v>5091331.75</v>
      </c>
      <c r="O14" s="372">
        <v>3401487</v>
      </c>
      <c r="Q14" s="56" t="s">
        <v>75</v>
      </c>
      <c r="R14" s="57">
        <v>80313424.06</v>
      </c>
      <c r="S14" s="57">
        <v>30974359.74</v>
      </c>
      <c r="T14" s="57">
        <v>35339064.32</v>
      </c>
      <c r="U14" s="57">
        <f>R14-S14-T14</f>
        <v>14000000.000000007</v>
      </c>
    </row>
    <row r="15" spans="1:21" ht="21" customHeight="1">
      <c r="A15" s="588"/>
      <c r="B15" s="586"/>
      <c r="C15" s="58">
        <f>R16</f>
        <v>321253696.24</v>
      </c>
      <c r="D15" s="59">
        <f>D14*3.9860828</f>
        <v>18515204.92859086</v>
      </c>
      <c r="E15" s="58">
        <v>7277332</v>
      </c>
      <c r="F15" s="58">
        <f>F14*4</f>
        <v>11237872.64</v>
      </c>
      <c r="G15" s="59">
        <f>S16</f>
        <v>123897438.96</v>
      </c>
      <c r="H15" s="58">
        <f aca="true" t="shared" si="0" ref="H15:O15">H14*4</f>
        <v>44234238.84</v>
      </c>
      <c r="I15" s="58">
        <f t="shared" si="0"/>
        <v>79663200.12</v>
      </c>
      <c r="J15" s="60">
        <f t="shared" si="0"/>
        <v>144805132.48</v>
      </c>
      <c r="K15" s="61">
        <f t="shared" si="0"/>
        <v>111505352.47999999</v>
      </c>
      <c r="L15" s="62">
        <f t="shared" si="0"/>
        <v>33299780</v>
      </c>
      <c r="M15" s="63">
        <f>N15+O15</f>
        <v>34035919.63922975</v>
      </c>
      <c r="N15" s="62">
        <f>N14*4.012697</f>
        <v>20429971.639229752</v>
      </c>
      <c r="O15" s="64">
        <f t="shared" si="0"/>
        <v>13605948</v>
      </c>
      <c r="Q15" s="56"/>
      <c r="R15" s="56"/>
      <c r="S15" s="56"/>
      <c r="T15" s="56"/>
      <c r="U15" s="56"/>
    </row>
    <row r="16" spans="1:21" ht="16.5" thickBot="1">
      <c r="A16" s="65"/>
      <c r="B16" s="66"/>
      <c r="C16" s="67"/>
      <c r="D16" s="68"/>
      <c r="E16" s="68"/>
      <c r="F16" s="68"/>
      <c r="G16" s="68"/>
      <c r="H16" s="67"/>
      <c r="I16" s="67"/>
      <c r="J16" s="69"/>
      <c r="K16" s="66"/>
      <c r="L16" s="70"/>
      <c r="M16" s="71"/>
      <c r="N16" s="72"/>
      <c r="O16" s="73"/>
      <c r="Q16" s="56" t="s">
        <v>76</v>
      </c>
      <c r="R16" s="56">
        <f>R14*4</f>
        <v>321253696.24</v>
      </c>
      <c r="S16" s="56">
        <f>S14*4</f>
        <v>123897438.96</v>
      </c>
      <c r="T16" s="56">
        <f>T14*4</f>
        <v>141356257.28</v>
      </c>
      <c r="U16" s="56">
        <f>U14*4</f>
        <v>56000000.00000003</v>
      </c>
    </row>
    <row r="18" ht="15">
      <c r="A18" s="74" t="s">
        <v>77</v>
      </c>
    </row>
    <row r="19" ht="12.75">
      <c r="K19" s="75"/>
    </row>
    <row r="20" spans="1:9" ht="15" customHeight="1">
      <c r="A20" s="74" t="s">
        <v>78</v>
      </c>
      <c r="B20" s="74"/>
      <c r="C20" s="74"/>
      <c r="D20" s="74"/>
      <c r="E20" s="74"/>
      <c r="F20" s="74"/>
      <c r="G20" s="74"/>
      <c r="H20" s="74"/>
      <c r="I20" s="74"/>
    </row>
    <row r="21" spans="1:9" ht="15" customHeight="1">
      <c r="A21" s="74" t="s">
        <v>79</v>
      </c>
      <c r="B21" s="74"/>
      <c r="C21" s="74"/>
      <c r="D21" s="74"/>
      <c r="E21" s="74"/>
      <c r="F21" s="74"/>
      <c r="G21" s="74"/>
      <c r="H21" s="74"/>
      <c r="I21" s="74"/>
    </row>
    <row r="22" spans="1:9" ht="15" customHeight="1">
      <c r="A22" s="74" t="s">
        <v>80</v>
      </c>
      <c r="B22" s="74"/>
      <c r="C22" s="74"/>
      <c r="D22" s="74"/>
      <c r="E22" s="74"/>
      <c r="F22" s="74"/>
      <c r="G22" s="74"/>
      <c r="H22" s="74"/>
      <c r="I22" s="74"/>
    </row>
    <row r="23" spans="1:9" ht="15" customHeight="1">
      <c r="A23" s="74" t="s">
        <v>81</v>
      </c>
      <c r="B23" s="74"/>
      <c r="C23" s="74"/>
      <c r="D23" s="74"/>
      <c r="E23" s="74"/>
      <c r="F23" s="74"/>
      <c r="G23" s="74"/>
      <c r="H23" s="74"/>
      <c r="I23" s="74"/>
    </row>
    <row r="24" spans="1:11" ht="15" customHeight="1">
      <c r="A24" s="584" t="s">
        <v>82</v>
      </c>
      <c r="B24" s="584"/>
      <c r="C24" s="584"/>
      <c r="D24" s="584"/>
      <c r="E24" s="584"/>
      <c r="F24" s="584"/>
      <c r="G24" s="584"/>
      <c r="H24" s="584"/>
      <c r="I24" s="584"/>
      <c r="K24" s="15"/>
    </row>
    <row r="25" spans="1:9" ht="15" customHeight="1">
      <c r="A25" s="584" t="s">
        <v>83</v>
      </c>
      <c r="B25" s="584"/>
      <c r="C25" s="584"/>
      <c r="D25" s="584"/>
      <c r="E25" s="584"/>
      <c r="F25" s="584"/>
      <c r="G25" s="584"/>
      <c r="H25" s="584"/>
      <c r="I25" s="584"/>
    </row>
    <row r="26" spans="1:9" ht="15" customHeight="1">
      <c r="A26" s="584" t="s">
        <v>84</v>
      </c>
      <c r="B26" s="584"/>
      <c r="C26" s="584"/>
      <c r="D26" s="584"/>
      <c r="E26" s="584"/>
      <c r="F26" s="584"/>
      <c r="G26" s="584"/>
      <c r="H26" s="584"/>
      <c r="I26" s="584"/>
    </row>
    <row r="27" spans="1:9" ht="15" customHeight="1">
      <c r="A27" s="74" t="s">
        <v>85</v>
      </c>
      <c r="B27" s="74"/>
      <c r="C27" s="74"/>
      <c r="D27" s="74"/>
      <c r="E27" s="74"/>
      <c r="F27" s="74"/>
      <c r="G27" s="74"/>
      <c r="H27" s="74"/>
      <c r="I27" s="74"/>
    </row>
    <row r="28" spans="1:9" ht="15" customHeight="1">
      <c r="A28" s="74" t="s">
        <v>86</v>
      </c>
      <c r="B28" s="74"/>
      <c r="C28" s="74"/>
      <c r="D28" s="74"/>
      <c r="E28" s="74"/>
      <c r="F28" s="74"/>
      <c r="G28" s="74"/>
      <c r="H28" s="74"/>
      <c r="I28" s="74"/>
    </row>
    <row r="29" spans="1:9" ht="15" customHeight="1">
      <c r="A29" s="74" t="s">
        <v>87</v>
      </c>
      <c r="B29" s="74"/>
      <c r="C29" s="74"/>
      <c r="D29" s="74"/>
      <c r="E29" s="74"/>
      <c r="F29" s="74"/>
      <c r="G29" s="74"/>
      <c r="H29" s="74"/>
      <c r="I29" s="74"/>
    </row>
    <row r="30" spans="1:9" ht="15" customHeight="1">
      <c r="A30" s="74" t="s">
        <v>88</v>
      </c>
      <c r="B30" s="74"/>
      <c r="C30" s="74"/>
      <c r="D30" s="74"/>
      <c r="E30" s="74"/>
      <c r="F30" s="74"/>
      <c r="G30" s="74"/>
      <c r="H30" s="74"/>
      <c r="I30" s="74"/>
    </row>
    <row r="31" spans="1:9" ht="15" customHeight="1">
      <c r="A31" s="74" t="s">
        <v>89</v>
      </c>
      <c r="B31" s="74"/>
      <c r="C31" s="74"/>
      <c r="D31" s="74"/>
      <c r="E31" s="74"/>
      <c r="F31" s="74"/>
      <c r="G31" s="74"/>
      <c r="H31" s="74"/>
      <c r="I31" s="74"/>
    </row>
    <row r="32" spans="1:9" ht="15" customHeight="1">
      <c r="A32" s="74" t="s">
        <v>90</v>
      </c>
      <c r="B32" s="74"/>
      <c r="C32" s="74"/>
      <c r="D32" s="74"/>
      <c r="E32" s="74"/>
      <c r="F32" s="74"/>
      <c r="G32" s="74"/>
      <c r="H32" s="74"/>
      <c r="I32" s="74"/>
    </row>
    <row r="33" spans="1:9" ht="15" customHeight="1">
      <c r="A33" s="74"/>
      <c r="B33" s="74"/>
      <c r="C33" s="74"/>
      <c r="D33" s="74"/>
      <c r="E33" s="74"/>
      <c r="F33" s="74"/>
      <c r="G33" s="74"/>
      <c r="H33" s="74"/>
      <c r="I33" s="74"/>
    </row>
    <row r="34" spans="1:9" ht="15" customHeight="1">
      <c r="A34" s="74" t="s">
        <v>91</v>
      </c>
      <c r="B34" s="74"/>
      <c r="C34" s="74"/>
      <c r="D34" s="74"/>
      <c r="E34" s="74"/>
      <c r="F34" s="74"/>
      <c r="G34" s="74"/>
      <c r="H34" s="74"/>
      <c r="I34" s="74"/>
    </row>
    <row r="35" spans="1:9" ht="15" customHeight="1">
      <c r="A35" s="74" t="s">
        <v>92</v>
      </c>
      <c r="B35" s="74"/>
      <c r="C35" s="74"/>
      <c r="D35" s="74"/>
      <c r="E35" s="74"/>
      <c r="F35" s="74"/>
      <c r="G35" s="74"/>
      <c r="H35" s="74"/>
      <c r="I35" s="74"/>
    </row>
    <row r="36" spans="1:9" ht="15" customHeight="1">
      <c r="A36" s="74" t="s">
        <v>93</v>
      </c>
      <c r="B36" s="74"/>
      <c r="C36" s="74"/>
      <c r="D36" s="74"/>
      <c r="E36" s="74"/>
      <c r="F36" s="74"/>
      <c r="G36" s="74"/>
      <c r="H36" s="74"/>
      <c r="I36" s="74"/>
    </row>
    <row r="37" spans="1:9" ht="15" customHeight="1">
      <c r="A37" s="74"/>
      <c r="B37" s="74"/>
      <c r="C37" s="74"/>
      <c r="D37" s="74"/>
      <c r="E37" s="74"/>
      <c r="F37" s="74"/>
      <c r="G37" s="74"/>
      <c r="H37" s="74"/>
      <c r="I37" s="74"/>
    </row>
    <row r="38" spans="1:10" ht="15" customHeight="1">
      <c r="A38" s="584" t="s">
        <v>94</v>
      </c>
      <c r="B38" s="584"/>
      <c r="C38" s="584"/>
      <c r="D38" s="584"/>
      <c r="E38" s="584"/>
      <c r="F38" s="584"/>
      <c r="G38" s="584"/>
      <c r="H38" s="584"/>
      <c r="I38" s="584"/>
      <c r="J38" s="584"/>
    </row>
    <row r="39" spans="1:9" ht="15" customHeight="1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5" customHeight="1">
      <c r="A40" s="74"/>
      <c r="B40" s="74"/>
      <c r="C40" s="74"/>
      <c r="D40" s="74"/>
      <c r="E40" s="74"/>
      <c r="F40" s="74"/>
      <c r="G40" s="74"/>
      <c r="H40" s="74"/>
      <c r="I40" s="74"/>
    </row>
    <row r="41" spans="1:9" ht="15" customHeight="1">
      <c r="A41" s="76" t="s">
        <v>95</v>
      </c>
      <c r="B41" s="74"/>
      <c r="C41" s="74"/>
      <c r="D41" s="74"/>
      <c r="E41" s="74"/>
      <c r="F41" s="74"/>
      <c r="G41" s="74"/>
      <c r="H41" s="74"/>
      <c r="I41" s="74"/>
    </row>
  </sheetData>
  <mergeCells count="14">
    <mergeCell ref="A4:O4"/>
    <mergeCell ref="A5:O5"/>
    <mergeCell ref="A6:O6"/>
    <mergeCell ref="C11:C12"/>
    <mergeCell ref="B11:B12"/>
    <mergeCell ref="A11:A12"/>
    <mergeCell ref="A38:J38"/>
    <mergeCell ref="A25:I25"/>
    <mergeCell ref="A26:I26"/>
    <mergeCell ref="A9:M9"/>
    <mergeCell ref="B14:B15"/>
    <mergeCell ref="A14:A15"/>
    <mergeCell ref="A24:I24"/>
    <mergeCell ref="D11:O11"/>
  </mergeCells>
  <printOptions/>
  <pageMargins left="0.79" right="0.41" top="1" bottom="1" header="0.5" footer="0.5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J32"/>
  <sheetViews>
    <sheetView zoomScale="75" zoomScaleNormal="75" workbookViewId="0" topLeftCell="B1">
      <selection activeCell="I30" sqref="I30"/>
    </sheetView>
  </sheetViews>
  <sheetFormatPr defaultColWidth="9.00390625" defaultRowHeight="12.75"/>
  <cols>
    <col min="1" max="1" width="5.00390625" style="0" customWidth="1"/>
    <col min="2" max="2" width="6.875" style="0" customWidth="1"/>
    <col min="3" max="3" width="13.75390625" style="0" customWidth="1"/>
    <col min="4" max="4" width="33.25390625" style="0" customWidth="1"/>
    <col min="5" max="5" width="19.75390625" style="0" customWidth="1"/>
    <col min="6" max="6" width="18.875" style="0" customWidth="1"/>
    <col min="7" max="7" width="18.375" style="0" customWidth="1"/>
    <col min="8" max="8" width="19.875" style="0" customWidth="1"/>
    <col min="9" max="9" width="20.25390625" style="0" customWidth="1"/>
    <col min="10" max="10" width="22.375" style="0" customWidth="1"/>
  </cols>
  <sheetData>
    <row r="1" spans="7:10" ht="15">
      <c r="G1" s="597"/>
      <c r="H1" s="597"/>
      <c r="I1" s="597"/>
      <c r="J1" s="597"/>
    </row>
    <row r="2" spans="2:10" ht="24" customHeight="1">
      <c r="B2" s="3" t="s">
        <v>371</v>
      </c>
      <c r="C2" s="3"/>
      <c r="D2" s="3"/>
      <c r="E2" s="3"/>
      <c r="F2" s="4"/>
      <c r="G2" s="3"/>
      <c r="H2" s="2"/>
      <c r="I2" s="2"/>
      <c r="J2" s="2"/>
    </row>
    <row r="3" ht="12.75" hidden="1"/>
    <row r="4" ht="12.75" hidden="1"/>
    <row r="6" spans="2:10" ht="18">
      <c r="B6" s="592" t="s">
        <v>31</v>
      </c>
      <c r="C6" s="592"/>
      <c r="D6" s="592"/>
      <c r="E6" s="592"/>
      <c r="F6" s="592"/>
      <c r="G6" s="592"/>
      <c r="H6" s="592"/>
      <c r="I6" s="592"/>
      <c r="J6" s="592"/>
    </row>
    <row r="7" spans="2:10" ht="18">
      <c r="B7" s="1"/>
      <c r="C7" s="1"/>
      <c r="D7" s="592" t="s">
        <v>32</v>
      </c>
      <c r="E7" s="592"/>
      <c r="F7" s="592"/>
      <c r="G7" s="592"/>
      <c r="H7" s="592"/>
      <c r="I7" s="592"/>
      <c r="J7" s="1"/>
    </row>
    <row r="8" ht="13.5" thickBot="1"/>
    <row r="9" spans="2:10" ht="38.25" customHeight="1">
      <c r="B9" s="382" t="s">
        <v>0</v>
      </c>
      <c r="C9" s="383" t="s">
        <v>1</v>
      </c>
      <c r="D9" s="383" t="s">
        <v>2</v>
      </c>
      <c r="E9" s="604" t="s">
        <v>3</v>
      </c>
      <c r="F9" s="605"/>
      <c r="G9" s="606" t="s">
        <v>20</v>
      </c>
      <c r="H9" s="604" t="s">
        <v>4</v>
      </c>
      <c r="I9" s="608"/>
      <c r="J9" s="609"/>
    </row>
    <row r="10" spans="2:10" ht="32.25" thickBot="1">
      <c r="B10" s="385"/>
      <c r="C10" s="386"/>
      <c r="D10" s="386"/>
      <c r="E10" s="386" t="s">
        <v>5</v>
      </c>
      <c r="F10" s="386" t="s">
        <v>6</v>
      </c>
      <c r="G10" s="607"/>
      <c r="H10" s="389" t="s">
        <v>7</v>
      </c>
      <c r="I10" s="389" t="s">
        <v>29</v>
      </c>
      <c r="J10" s="391" t="s">
        <v>23</v>
      </c>
    </row>
    <row r="11" spans="2:10" ht="14.25" thickBot="1" thickTop="1">
      <c r="B11" s="384">
        <v>1</v>
      </c>
      <c r="C11" s="387">
        <v>2</v>
      </c>
      <c r="D11" s="387">
        <v>3</v>
      </c>
      <c r="E11" s="387">
        <v>4</v>
      </c>
      <c r="F11" s="387">
        <v>5</v>
      </c>
      <c r="G11" s="387">
        <v>6</v>
      </c>
      <c r="H11" s="388">
        <v>7</v>
      </c>
      <c r="I11" s="388">
        <v>8</v>
      </c>
      <c r="J11" s="390">
        <v>9</v>
      </c>
    </row>
    <row r="12" spans="2:10" ht="15.75" customHeight="1" thickTop="1">
      <c r="B12" s="601" t="s">
        <v>22</v>
      </c>
      <c r="C12" s="602"/>
      <c r="D12" s="602"/>
      <c r="E12" s="602"/>
      <c r="F12" s="602"/>
      <c r="G12" s="602"/>
      <c r="H12" s="602"/>
      <c r="I12" s="602"/>
      <c r="J12" s="603"/>
    </row>
    <row r="13" spans="2:10" ht="90" customHeight="1">
      <c r="B13" s="402" t="s">
        <v>8</v>
      </c>
      <c r="C13" s="610" t="s">
        <v>33</v>
      </c>
      <c r="D13" s="396" t="s">
        <v>9</v>
      </c>
      <c r="E13" s="396">
        <v>2006</v>
      </c>
      <c r="F13" s="396">
        <v>2009</v>
      </c>
      <c r="G13" s="397">
        <v>24987340.33</v>
      </c>
      <c r="H13" s="398">
        <v>6075343.71</v>
      </c>
      <c r="I13" s="398">
        <f aca="true" t="shared" si="0" ref="I13:I18">H13-J13</f>
        <v>2175820.77</v>
      </c>
      <c r="J13" s="399">
        <v>3899522.94</v>
      </c>
    </row>
    <row r="14" spans="2:10" ht="60" customHeight="1">
      <c r="B14" s="402" t="s">
        <v>10</v>
      </c>
      <c r="C14" s="611"/>
      <c r="D14" s="396" t="s">
        <v>11</v>
      </c>
      <c r="E14" s="396">
        <v>2007</v>
      </c>
      <c r="F14" s="396">
        <v>2008</v>
      </c>
      <c r="G14" s="397">
        <v>1762412</v>
      </c>
      <c r="H14" s="398">
        <v>1200000</v>
      </c>
      <c r="I14" s="398">
        <f t="shared" si="0"/>
        <v>426168.23</v>
      </c>
      <c r="J14" s="399">
        <v>773831.77</v>
      </c>
    </row>
    <row r="15" spans="2:10" ht="60" customHeight="1">
      <c r="B15" s="402" t="s">
        <v>12</v>
      </c>
      <c r="C15" s="611"/>
      <c r="D15" s="396" t="s">
        <v>13</v>
      </c>
      <c r="E15" s="396">
        <v>2006</v>
      </c>
      <c r="F15" s="396">
        <v>2009</v>
      </c>
      <c r="G15" s="397" t="s">
        <v>28</v>
      </c>
      <c r="H15" s="397">
        <v>13297884</v>
      </c>
      <c r="I15" s="397">
        <f t="shared" si="0"/>
        <v>4722613</v>
      </c>
      <c r="J15" s="400">
        <v>8575271</v>
      </c>
    </row>
    <row r="16" spans="2:10" ht="60" customHeight="1">
      <c r="B16" s="402" t="s">
        <v>14</v>
      </c>
      <c r="C16" s="611"/>
      <c r="D16" s="396" t="s">
        <v>15</v>
      </c>
      <c r="E16" s="396">
        <v>20006</v>
      </c>
      <c r="F16" s="396">
        <v>2009</v>
      </c>
      <c r="G16" s="397">
        <v>17146092.22</v>
      </c>
      <c r="H16" s="397">
        <v>6858436.89</v>
      </c>
      <c r="I16" s="397">
        <f t="shared" si="0"/>
        <v>2435706.5599999996</v>
      </c>
      <c r="J16" s="400">
        <v>4422730.33</v>
      </c>
    </row>
    <row r="17" spans="2:10" ht="60" customHeight="1">
      <c r="B17" s="402" t="s">
        <v>16</v>
      </c>
      <c r="C17" s="611"/>
      <c r="D17" s="396" t="s">
        <v>17</v>
      </c>
      <c r="E17" s="396">
        <v>2007</v>
      </c>
      <c r="F17" s="396">
        <v>2009</v>
      </c>
      <c r="G17" s="401" t="s">
        <v>24</v>
      </c>
      <c r="H17" s="401">
        <v>3036960</v>
      </c>
      <c r="I17" s="397">
        <f t="shared" si="0"/>
        <v>1078546.54</v>
      </c>
      <c r="J17" s="400">
        <v>1958413.46</v>
      </c>
    </row>
    <row r="18" spans="2:10" ht="60" customHeight="1">
      <c r="B18" s="402" t="s">
        <v>18</v>
      </c>
      <c r="C18" s="612"/>
      <c r="D18" s="396" t="s">
        <v>21</v>
      </c>
      <c r="E18" s="396">
        <v>2005</v>
      </c>
      <c r="F18" s="396">
        <v>2009</v>
      </c>
      <c r="G18" s="401">
        <v>2097058</v>
      </c>
      <c r="H18" s="398">
        <v>505735.14</v>
      </c>
      <c r="I18" s="398">
        <f t="shared" si="0"/>
        <v>219704.61</v>
      </c>
      <c r="J18" s="399">
        <v>286030.53</v>
      </c>
    </row>
    <row r="19" spans="2:10" ht="33" customHeight="1">
      <c r="B19" s="613" t="s">
        <v>25</v>
      </c>
      <c r="C19" s="614"/>
      <c r="D19" s="614"/>
      <c r="E19" s="614"/>
      <c r="F19" s="614"/>
      <c r="G19" s="615"/>
      <c r="H19" s="392">
        <f>SUM(H13:H18)</f>
        <v>30974359.740000002</v>
      </c>
      <c r="I19" s="392">
        <f>SUM(I13:I18)</f>
        <v>11058559.709999997</v>
      </c>
      <c r="J19" s="393">
        <f>SUM(J13:J18)</f>
        <v>19915800.03</v>
      </c>
    </row>
    <row r="20" spans="2:10" ht="38.25" customHeight="1" thickBot="1">
      <c r="B20" s="598" t="s">
        <v>27</v>
      </c>
      <c r="C20" s="599"/>
      <c r="D20" s="599"/>
      <c r="E20" s="599"/>
      <c r="F20" s="599"/>
      <c r="G20" s="600"/>
      <c r="H20" s="394">
        <f>SUM(H13:H18)*4</f>
        <v>123897438.96000001</v>
      </c>
      <c r="I20" s="394">
        <f>SUM(I13:I18)*4</f>
        <v>44234238.83999999</v>
      </c>
      <c r="J20" s="395">
        <f>SUM(J13:J18)*4</f>
        <v>79663200.12</v>
      </c>
    </row>
    <row r="21" ht="12.75" hidden="1"/>
    <row r="22" ht="12.75">
      <c r="B22" t="s">
        <v>19</v>
      </c>
    </row>
    <row r="23" ht="12.75">
      <c r="B23" t="s">
        <v>26</v>
      </c>
    </row>
    <row r="24" ht="12.75">
      <c r="B24" t="s">
        <v>30</v>
      </c>
    </row>
    <row r="27" spans="6:9" ht="15">
      <c r="F27" s="597"/>
      <c r="G27" s="597"/>
      <c r="H27" s="597"/>
      <c r="I27" s="597"/>
    </row>
    <row r="28" spans="6:9" ht="15">
      <c r="F28" s="597"/>
      <c r="G28" s="597"/>
      <c r="H28" s="597"/>
      <c r="I28" s="597"/>
    </row>
    <row r="32" spans="1:9" ht="18">
      <c r="A32" s="592"/>
      <c r="B32" s="592"/>
      <c r="C32" s="592"/>
      <c r="D32" s="592"/>
      <c r="E32" s="592"/>
      <c r="F32" s="592"/>
      <c r="G32" s="592"/>
      <c r="H32" s="592"/>
      <c r="I32" s="592"/>
    </row>
  </sheetData>
  <mergeCells count="13">
    <mergeCell ref="B6:J6"/>
    <mergeCell ref="G1:J1"/>
    <mergeCell ref="B20:G20"/>
    <mergeCell ref="B12:J12"/>
    <mergeCell ref="E9:F9"/>
    <mergeCell ref="G9:G10"/>
    <mergeCell ref="H9:J9"/>
    <mergeCell ref="C13:C18"/>
    <mergeCell ref="B19:G19"/>
    <mergeCell ref="F27:I27"/>
    <mergeCell ref="F28:I28"/>
    <mergeCell ref="A32:I32"/>
    <mergeCell ref="D7:I7"/>
  </mergeCells>
  <printOptions/>
  <pageMargins left="1.1811023622047245" right="1.1811023622047245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3:H31"/>
  <sheetViews>
    <sheetView workbookViewId="0" topLeftCell="A4">
      <selection activeCell="G13" sqref="G13"/>
    </sheetView>
  </sheetViews>
  <sheetFormatPr defaultColWidth="9.00390625" defaultRowHeight="12.75"/>
  <cols>
    <col min="1" max="1" width="2.625" style="0" customWidth="1"/>
    <col min="2" max="2" width="4.25390625" style="0" customWidth="1"/>
    <col min="3" max="3" width="31.625" style="0" customWidth="1"/>
    <col min="4" max="4" width="15.125" style="0" bestFit="1" customWidth="1"/>
    <col min="5" max="6" width="14.00390625" style="0" customWidth="1"/>
    <col min="7" max="7" width="19.875" style="0" customWidth="1"/>
  </cols>
  <sheetData>
    <row r="3" spans="3:7" ht="15">
      <c r="C3" s="77" t="s">
        <v>372</v>
      </c>
      <c r="D3" s="5"/>
      <c r="E3" s="78" t="s">
        <v>34</v>
      </c>
      <c r="F3" s="78"/>
      <c r="G3" s="79"/>
    </row>
    <row r="5" ht="15.75">
      <c r="B5" s="6" t="s">
        <v>35</v>
      </c>
    </row>
    <row r="6" ht="15.75">
      <c r="B6" s="6" t="s">
        <v>36</v>
      </c>
    </row>
    <row r="7" ht="15.75">
      <c r="B7" s="6"/>
    </row>
    <row r="8" spans="2:7" ht="16.5" thickBot="1">
      <c r="B8" s="6"/>
      <c r="C8" s="7"/>
      <c r="D8" s="7"/>
      <c r="E8" s="7"/>
      <c r="F8" s="7"/>
      <c r="G8" s="8" t="s">
        <v>37</v>
      </c>
    </row>
    <row r="9" spans="2:7" ht="12.75">
      <c r="B9" s="403"/>
      <c r="C9" s="404"/>
      <c r="D9" s="405" t="s">
        <v>38</v>
      </c>
      <c r="E9" s="406" t="s">
        <v>39</v>
      </c>
      <c r="F9" s="407" t="s">
        <v>66</v>
      </c>
      <c r="G9" s="408" t="s">
        <v>179</v>
      </c>
    </row>
    <row r="10" spans="1:7" ht="12.75">
      <c r="A10" s="10"/>
      <c r="B10" s="409" t="s">
        <v>40</v>
      </c>
      <c r="C10" s="410" t="s">
        <v>41</v>
      </c>
      <c r="D10" s="410" t="s">
        <v>42</v>
      </c>
      <c r="E10" s="406" t="s">
        <v>43</v>
      </c>
      <c r="F10" s="407" t="s">
        <v>67</v>
      </c>
      <c r="G10" s="411" t="s">
        <v>44</v>
      </c>
    </row>
    <row r="11" spans="1:7" ht="13.5" thickBot="1">
      <c r="A11" s="10"/>
      <c r="B11" s="412"/>
      <c r="C11" s="413"/>
      <c r="D11" s="413" t="s">
        <v>45</v>
      </c>
      <c r="E11" s="414" t="s">
        <v>46</v>
      </c>
      <c r="F11" s="415" t="s">
        <v>46</v>
      </c>
      <c r="G11" s="416"/>
    </row>
    <row r="12" spans="1:7" s="421" customFormat="1" ht="12.75" thickBot="1" thickTop="1">
      <c r="A12" s="417"/>
      <c r="B12" s="418">
        <v>1</v>
      </c>
      <c r="C12" s="419">
        <v>2</v>
      </c>
      <c r="D12" s="419">
        <v>3</v>
      </c>
      <c r="E12" s="419">
        <v>4</v>
      </c>
      <c r="F12" s="419">
        <v>5</v>
      </c>
      <c r="G12" s="420">
        <v>6</v>
      </c>
    </row>
    <row r="13" spans="1:8" ht="13.5" thickTop="1">
      <c r="A13" s="10"/>
      <c r="B13" s="11" t="s">
        <v>8</v>
      </c>
      <c r="C13" s="12" t="s">
        <v>47</v>
      </c>
      <c r="D13" s="13"/>
      <c r="E13" s="14">
        <v>95998977</v>
      </c>
      <c r="F13" s="14">
        <v>17031205</v>
      </c>
      <c r="G13" s="48">
        <v>86363200</v>
      </c>
      <c r="H13" s="15"/>
    </row>
    <row r="14" spans="1:8" ht="12.75">
      <c r="A14" s="10"/>
      <c r="B14" s="16" t="s">
        <v>10</v>
      </c>
      <c r="C14" s="17" t="s">
        <v>48</v>
      </c>
      <c r="D14" s="18"/>
      <c r="E14" s="19">
        <f>SUM(E15:E19)</f>
        <v>85066753</v>
      </c>
      <c r="F14" s="19">
        <f>SUM(F15:F19)</f>
        <v>9207332</v>
      </c>
      <c r="G14" s="20">
        <f>SUM(G15:G19)</f>
        <v>45980839</v>
      </c>
      <c r="H14" s="15"/>
    </row>
    <row r="15" spans="1:8" ht="12.75">
      <c r="A15" s="10"/>
      <c r="B15" s="11"/>
      <c r="C15" s="21" t="s">
        <v>49</v>
      </c>
      <c r="D15" s="22" t="s">
        <v>50</v>
      </c>
      <c r="E15" s="14">
        <v>0</v>
      </c>
      <c r="F15" s="14">
        <v>0</v>
      </c>
      <c r="G15" s="48">
        <v>0</v>
      </c>
      <c r="H15" s="15"/>
    </row>
    <row r="16" spans="1:8" ht="12.75">
      <c r="A16" s="10"/>
      <c r="B16" s="11"/>
      <c r="C16" s="21" t="s">
        <v>51</v>
      </c>
      <c r="D16" s="22" t="s">
        <v>68</v>
      </c>
      <c r="E16" s="14">
        <v>55971542</v>
      </c>
      <c r="F16" s="14">
        <v>0</v>
      </c>
      <c r="G16" s="48">
        <v>27410839</v>
      </c>
      <c r="H16" s="15"/>
    </row>
    <row r="17" spans="1:8" ht="12.75">
      <c r="A17" s="10"/>
      <c r="B17" s="11"/>
      <c r="C17" s="21" t="s">
        <v>52</v>
      </c>
      <c r="D17" s="22" t="s">
        <v>68</v>
      </c>
      <c r="E17" s="14">
        <v>29095211</v>
      </c>
      <c r="F17" s="14">
        <v>6930000</v>
      </c>
      <c r="G17" s="48">
        <v>18570000</v>
      </c>
      <c r="H17" s="15"/>
    </row>
    <row r="18" spans="1:8" ht="12.75">
      <c r="A18" s="10"/>
      <c r="B18" s="11"/>
      <c r="C18" s="35" t="s">
        <v>69</v>
      </c>
      <c r="D18" s="18"/>
      <c r="E18" s="19">
        <v>0</v>
      </c>
      <c r="F18" s="19">
        <v>2277332</v>
      </c>
      <c r="G18" s="20">
        <v>0</v>
      </c>
      <c r="H18" s="15"/>
    </row>
    <row r="19" spans="1:8" ht="12.75">
      <c r="A19" s="10"/>
      <c r="B19" s="23"/>
      <c r="C19" s="24" t="s">
        <v>53</v>
      </c>
      <c r="D19" s="22" t="s">
        <v>54</v>
      </c>
      <c r="E19" s="14">
        <v>0</v>
      </c>
      <c r="F19" s="14">
        <v>0</v>
      </c>
      <c r="G19" s="48">
        <v>0</v>
      </c>
      <c r="H19" s="15"/>
    </row>
    <row r="20" spans="1:8" s="5" customFormat="1" ht="12.75">
      <c r="A20" s="25"/>
      <c r="B20" s="26" t="s">
        <v>12</v>
      </c>
      <c r="C20" s="27" t="s">
        <v>55</v>
      </c>
      <c r="D20" s="28"/>
      <c r="E20" s="29">
        <f>E13+E14</f>
        <v>181065730</v>
      </c>
      <c r="F20" s="29">
        <f>F13+F14</f>
        <v>26238537</v>
      </c>
      <c r="G20" s="30">
        <f>G13+G14</f>
        <v>132344039</v>
      </c>
      <c r="H20" s="31"/>
    </row>
    <row r="21" spans="1:8" ht="12.75">
      <c r="A21" s="10"/>
      <c r="B21" s="32" t="s">
        <v>14</v>
      </c>
      <c r="C21" s="33" t="s">
        <v>56</v>
      </c>
      <c r="D21" s="18"/>
      <c r="E21" s="19">
        <v>178261702</v>
      </c>
      <c r="F21" s="19">
        <v>21157177</v>
      </c>
      <c r="G21" s="20">
        <v>130112839</v>
      </c>
      <c r="H21" s="15"/>
    </row>
    <row r="22" spans="1:8" ht="12.75">
      <c r="A22" s="10"/>
      <c r="B22" s="32" t="s">
        <v>16</v>
      </c>
      <c r="C22" s="34" t="s">
        <v>57</v>
      </c>
      <c r="D22" s="18"/>
      <c r="E22" s="19">
        <f>SUM(E23:E29)</f>
        <v>2804028</v>
      </c>
      <c r="F22" s="19">
        <f>SUM(F23:F29)</f>
        <v>5081360</v>
      </c>
      <c r="G22" s="20">
        <f>SUM(G23:G29)</f>
        <v>2231200</v>
      </c>
      <c r="H22" s="15"/>
    </row>
    <row r="23" spans="1:8" ht="12.75">
      <c r="A23" s="10"/>
      <c r="B23" s="11"/>
      <c r="C23" s="33" t="s">
        <v>58</v>
      </c>
      <c r="D23" s="18" t="s">
        <v>59</v>
      </c>
      <c r="E23" s="19">
        <v>800000</v>
      </c>
      <c r="F23" s="19">
        <v>800000</v>
      </c>
      <c r="G23" s="20">
        <v>800000</v>
      </c>
      <c r="H23" s="15"/>
    </row>
    <row r="24" spans="1:8" ht="12.75">
      <c r="A24" s="10"/>
      <c r="B24" s="11"/>
      <c r="C24" s="12" t="s">
        <v>60</v>
      </c>
      <c r="D24" s="18" t="s">
        <v>59</v>
      </c>
      <c r="E24" s="19">
        <v>1000000</v>
      </c>
      <c r="F24" s="19">
        <v>1000000</v>
      </c>
      <c r="G24" s="20">
        <v>1000000</v>
      </c>
      <c r="H24" s="15"/>
    </row>
    <row r="25" spans="1:8" ht="12.75">
      <c r="A25" s="10"/>
      <c r="B25" s="11"/>
      <c r="C25" s="35" t="s">
        <v>61</v>
      </c>
      <c r="D25" s="18" t="s">
        <v>59</v>
      </c>
      <c r="E25" s="19">
        <v>431200</v>
      </c>
      <c r="F25" s="19">
        <v>431200</v>
      </c>
      <c r="G25" s="20">
        <v>431200</v>
      </c>
      <c r="H25" s="15"/>
    </row>
    <row r="26" spans="1:8" ht="12.75">
      <c r="A26" s="10"/>
      <c r="B26" s="11"/>
      <c r="C26" s="35" t="s">
        <v>62</v>
      </c>
      <c r="D26" s="18" t="s">
        <v>59</v>
      </c>
      <c r="E26" s="19">
        <v>0</v>
      </c>
      <c r="F26" s="19">
        <v>0</v>
      </c>
      <c r="G26" s="20">
        <v>0</v>
      </c>
      <c r="H26" s="15"/>
    </row>
    <row r="27" spans="1:8" ht="12.75">
      <c r="A27" s="10"/>
      <c r="B27" s="11"/>
      <c r="C27" s="36" t="s">
        <v>63</v>
      </c>
      <c r="D27" s="18" t="s">
        <v>59</v>
      </c>
      <c r="E27" s="19">
        <v>306180</v>
      </c>
      <c r="F27" s="19">
        <v>306180</v>
      </c>
      <c r="G27" s="20">
        <v>0</v>
      </c>
      <c r="H27" s="15"/>
    </row>
    <row r="28" spans="1:8" ht="12.75">
      <c r="A28" s="10"/>
      <c r="B28" s="11"/>
      <c r="C28" s="36" t="s">
        <v>64</v>
      </c>
      <c r="D28" s="50" t="s">
        <v>59</v>
      </c>
      <c r="E28" s="51">
        <v>266648</v>
      </c>
      <c r="F28" s="51">
        <v>266648</v>
      </c>
      <c r="G28" s="52">
        <v>0</v>
      </c>
      <c r="H28" s="15"/>
    </row>
    <row r="29" spans="1:8" ht="13.5" thickBot="1">
      <c r="A29" s="10"/>
      <c r="B29" s="37"/>
      <c r="C29" s="38" t="s">
        <v>69</v>
      </c>
      <c r="D29" s="39"/>
      <c r="E29" s="40">
        <v>0</v>
      </c>
      <c r="F29" s="40">
        <v>2277332</v>
      </c>
      <c r="G29" s="41">
        <v>0</v>
      </c>
      <c r="H29" s="15"/>
    </row>
    <row r="30" spans="1:7" s="5" customFormat="1" ht="13.5" thickBot="1">
      <c r="A30" s="25"/>
      <c r="B30" s="42" t="s">
        <v>18</v>
      </c>
      <c r="C30" s="43" t="s">
        <v>65</v>
      </c>
      <c r="D30" s="44"/>
      <c r="E30" s="45">
        <f>E21+E22</f>
        <v>181065730</v>
      </c>
      <c r="F30" s="45">
        <f>F21+F22</f>
        <v>26238537</v>
      </c>
      <c r="G30" s="49">
        <f>G21+G22</f>
        <v>132344039</v>
      </c>
    </row>
    <row r="31" spans="2:6" ht="12.75">
      <c r="B31" s="46"/>
      <c r="C31" s="46"/>
      <c r="D31" s="46"/>
      <c r="E31" s="47"/>
      <c r="F31" s="47"/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indexed="26"/>
  </sheetPr>
  <dimension ref="B2:M42"/>
  <sheetViews>
    <sheetView workbookViewId="0" topLeftCell="A11">
      <selection activeCell="B33" sqref="B33"/>
    </sheetView>
  </sheetViews>
  <sheetFormatPr defaultColWidth="9.00390625" defaultRowHeight="12.75"/>
  <cols>
    <col min="1" max="1" width="2.25390625" style="0" customWidth="1"/>
    <col min="2" max="2" width="39.25390625" style="0" customWidth="1"/>
    <col min="3" max="3" width="18.00390625" style="0" customWidth="1"/>
    <col min="4" max="4" width="16.25390625" style="0" customWidth="1"/>
    <col min="5" max="5" width="17.875" style="0" customWidth="1"/>
    <col min="6" max="6" width="19.125" style="0" customWidth="1"/>
    <col min="7" max="7" width="15.00390625" style="0" customWidth="1"/>
  </cols>
  <sheetData>
    <row r="2" spans="2:8" ht="15">
      <c r="B2" s="77" t="s">
        <v>373</v>
      </c>
      <c r="C2" s="77"/>
      <c r="D2" s="77"/>
      <c r="E2" s="77"/>
      <c r="F2" s="77" t="s">
        <v>34</v>
      </c>
      <c r="G2" s="77"/>
      <c r="H2" s="77"/>
    </row>
    <row r="3" spans="2:6" ht="12.75">
      <c r="B3" s="80"/>
      <c r="C3" s="80"/>
      <c r="D3" s="80"/>
      <c r="E3" s="80"/>
      <c r="F3" s="80"/>
    </row>
    <row r="4" spans="2:7" ht="15.75">
      <c r="B4" s="616" t="s">
        <v>98</v>
      </c>
      <c r="C4" s="617"/>
      <c r="D4" s="617"/>
      <c r="E4" s="617"/>
      <c r="F4" s="617"/>
      <c r="G4" s="54"/>
    </row>
    <row r="6" ht="13.5" thickBot="1"/>
    <row r="7" spans="2:7" ht="12.75">
      <c r="B7" s="81"/>
      <c r="C7" s="82"/>
      <c r="D7" s="83"/>
      <c r="E7" s="83"/>
      <c r="F7" s="83"/>
      <c r="G7" s="84"/>
    </row>
    <row r="8" spans="2:13" ht="15.75">
      <c r="B8" s="85" t="s">
        <v>99</v>
      </c>
      <c r="C8" s="86" t="s">
        <v>100</v>
      </c>
      <c r="D8" s="87" t="s">
        <v>101</v>
      </c>
      <c r="E8" s="87" t="s">
        <v>102</v>
      </c>
      <c r="F8" s="87" t="s">
        <v>103</v>
      </c>
      <c r="G8" s="88" t="s">
        <v>104</v>
      </c>
      <c r="H8" s="89"/>
      <c r="I8" s="89"/>
      <c r="J8" s="89"/>
      <c r="K8" s="89"/>
      <c r="L8" s="89"/>
      <c r="M8" s="89"/>
    </row>
    <row r="9" spans="2:13" ht="16.5" thickBot="1">
      <c r="B9" s="90"/>
      <c r="C9" s="91"/>
      <c r="D9" s="92"/>
      <c r="E9" s="92"/>
      <c r="F9" s="92"/>
      <c r="G9" s="93"/>
      <c r="H9" s="89"/>
      <c r="I9" s="89"/>
      <c r="J9" s="89"/>
      <c r="K9" s="89"/>
      <c r="L9" s="89"/>
      <c r="M9" s="89"/>
    </row>
    <row r="10" spans="2:13" ht="15.75">
      <c r="B10" s="94" t="s">
        <v>105</v>
      </c>
      <c r="C10" s="426"/>
      <c r="D10" s="439"/>
      <c r="E10" s="439"/>
      <c r="F10" s="214"/>
      <c r="G10" s="209">
        <f aca="true" t="shared" si="0" ref="G10:G32">C10+D10+E10+F10</f>
        <v>0</v>
      </c>
      <c r="H10" s="89"/>
      <c r="I10" s="89"/>
      <c r="J10" s="89"/>
      <c r="K10" s="89"/>
      <c r="L10" s="89"/>
      <c r="M10" s="89"/>
    </row>
    <row r="11" spans="2:13" ht="15">
      <c r="B11" s="422" t="s">
        <v>106</v>
      </c>
      <c r="C11" s="427">
        <v>200000</v>
      </c>
      <c r="D11" s="446">
        <v>200000</v>
      </c>
      <c r="E11" s="446">
        <v>200000</v>
      </c>
      <c r="F11" s="215">
        <v>200000</v>
      </c>
      <c r="G11" s="210">
        <f t="shared" si="0"/>
        <v>800000</v>
      </c>
      <c r="H11" s="89"/>
      <c r="I11" s="89"/>
      <c r="J11" s="89"/>
      <c r="K11" s="89"/>
      <c r="L11" s="89"/>
      <c r="M11" s="89"/>
    </row>
    <row r="12" spans="2:13" ht="15.75" thickBot="1">
      <c r="B12" s="423" t="s">
        <v>107</v>
      </c>
      <c r="C12" s="428">
        <v>12000</v>
      </c>
      <c r="D12" s="447">
        <v>12000</v>
      </c>
      <c r="E12" s="447">
        <v>12000</v>
      </c>
      <c r="F12" s="207">
        <v>12000</v>
      </c>
      <c r="G12" s="211">
        <f t="shared" si="0"/>
        <v>48000</v>
      </c>
      <c r="H12" s="89"/>
      <c r="I12" s="89"/>
      <c r="J12" s="89"/>
      <c r="K12" s="89"/>
      <c r="L12" s="89"/>
      <c r="M12" s="89"/>
    </row>
    <row r="13" spans="2:13" ht="15.75">
      <c r="B13" s="94" t="s">
        <v>305</v>
      </c>
      <c r="C13" s="429"/>
      <c r="D13" s="440"/>
      <c r="E13" s="440"/>
      <c r="F13" s="216"/>
      <c r="G13" s="209">
        <f t="shared" si="0"/>
        <v>0</v>
      </c>
      <c r="H13" s="89"/>
      <c r="I13" s="89"/>
      <c r="J13" s="89"/>
      <c r="K13" s="89"/>
      <c r="L13" s="89"/>
      <c r="M13" s="89"/>
    </row>
    <row r="14" spans="2:13" ht="15">
      <c r="B14" s="422" t="s">
        <v>106</v>
      </c>
      <c r="C14" s="430">
        <v>0</v>
      </c>
      <c r="D14" s="437">
        <v>0</v>
      </c>
      <c r="E14" s="437">
        <v>0</v>
      </c>
      <c r="F14" s="217">
        <v>0</v>
      </c>
      <c r="G14" s="210">
        <f t="shared" si="0"/>
        <v>0</v>
      </c>
      <c r="H14" s="89"/>
      <c r="I14" s="89"/>
      <c r="J14" s="89"/>
      <c r="K14" s="89"/>
      <c r="L14" s="89"/>
      <c r="M14" s="89"/>
    </row>
    <row r="15" spans="2:13" ht="15.75" thickBot="1">
      <c r="B15" s="423" t="s">
        <v>107</v>
      </c>
      <c r="C15" s="431">
        <v>120000</v>
      </c>
      <c r="D15" s="438">
        <v>120000</v>
      </c>
      <c r="E15" s="438">
        <v>120000</v>
      </c>
      <c r="F15" s="218">
        <v>147700</v>
      </c>
      <c r="G15" s="211">
        <f t="shared" si="0"/>
        <v>507700</v>
      </c>
      <c r="H15" s="89"/>
      <c r="I15" s="89"/>
      <c r="J15" s="89"/>
      <c r="K15" s="89"/>
      <c r="L15" s="89"/>
      <c r="M15" s="89"/>
    </row>
    <row r="16" spans="2:13" ht="15.75">
      <c r="B16" s="95" t="s">
        <v>108</v>
      </c>
      <c r="C16" s="426"/>
      <c r="D16" s="439"/>
      <c r="E16" s="439"/>
      <c r="F16" s="219"/>
      <c r="G16" s="209">
        <f t="shared" si="0"/>
        <v>0</v>
      </c>
      <c r="H16" s="89"/>
      <c r="I16" s="89"/>
      <c r="J16" s="89"/>
      <c r="K16" s="89"/>
      <c r="L16" s="89"/>
      <c r="M16" s="89"/>
    </row>
    <row r="17" spans="2:13" ht="15">
      <c r="B17" s="424" t="s">
        <v>106</v>
      </c>
      <c r="C17" s="430">
        <v>250000</v>
      </c>
      <c r="D17" s="437">
        <v>250000</v>
      </c>
      <c r="E17" s="437">
        <v>250000</v>
      </c>
      <c r="F17" s="220">
        <v>250000</v>
      </c>
      <c r="G17" s="212">
        <f t="shared" si="0"/>
        <v>1000000</v>
      </c>
      <c r="H17" s="89"/>
      <c r="I17" s="89"/>
      <c r="J17" s="89"/>
      <c r="K17" s="89"/>
      <c r="L17" s="89"/>
      <c r="M17" s="89"/>
    </row>
    <row r="18" spans="2:13" ht="15.75" thickBot="1">
      <c r="B18" s="423" t="s">
        <v>107</v>
      </c>
      <c r="C18" s="431">
        <v>20000</v>
      </c>
      <c r="D18" s="438">
        <v>20000</v>
      </c>
      <c r="E18" s="438">
        <v>20000</v>
      </c>
      <c r="F18" s="221">
        <v>20000</v>
      </c>
      <c r="G18" s="211">
        <f t="shared" si="0"/>
        <v>80000</v>
      </c>
      <c r="H18" s="89"/>
      <c r="I18" s="89"/>
      <c r="J18" s="89"/>
      <c r="K18" s="89"/>
      <c r="L18" s="89"/>
      <c r="M18" s="89"/>
    </row>
    <row r="19" spans="2:13" ht="15.75">
      <c r="B19" s="95" t="s">
        <v>109</v>
      </c>
      <c r="C19" s="426"/>
      <c r="D19" s="439"/>
      <c r="E19" s="439"/>
      <c r="F19" s="219"/>
      <c r="G19" s="209">
        <f t="shared" si="0"/>
        <v>0</v>
      </c>
      <c r="H19" s="89"/>
      <c r="I19" s="89"/>
      <c r="J19" s="89"/>
      <c r="K19" s="89"/>
      <c r="L19" s="89"/>
      <c r="M19" s="89"/>
    </row>
    <row r="20" spans="2:13" ht="15">
      <c r="B20" s="422" t="s">
        <v>106</v>
      </c>
      <c r="C20" s="430">
        <v>107800</v>
      </c>
      <c r="D20" s="437">
        <v>107800</v>
      </c>
      <c r="E20" s="437">
        <v>107800</v>
      </c>
      <c r="F20" s="220">
        <v>107800</v>
      </c>
      <c r="G20" s="210">
        <f t="shared" si="0"/>
        <v>431200</v>
      </c>
      <c r="H20" s="89"/>
      <c r="I20" s="89"/>
      <c r="J20" s="89"/>
      <c r="K20" s="89"/>
      <c r="L20" s="89"/>
      <c r="M20" s="89"/>
    </row>
    <row r="21" spans="2:13" ht="15.75" thickBot="1">
      <c r="B21" s="423" t="s">
        <v>107</v>
      </c>
      <c r="C21" s="431">
        <v>10500</v>
      </c>
      <c r="D21" s="438">
        <v>10500</v>
      </c>
      <c r="E21" s="438">
        <v>10500</v>
      </c>
      <c r="F21" s="221">
        <v>10500</v>
      </c>
      <c r="G21" s="211">
        <f t="shared" si="0"/>
        <v>42000</v>
      </c>
      <c r="H21" s="89"/>
      <c r="I21" s="89"/>
      <c r="J21" s="89"/>
      <c r="K21" s="89"/>
      <c r="L21" s="89"/>
      <c r="M21" s="89"/>
    </row>
    <row r="22" spans="2:13" ht="15.75">
      <c r="B22" s="95" t="s">
        <v>110</v>
      </c>
      <c r="C22" s="429"/>
      <c r="D22" s="440"/>
      <c r="E22" s="440"/>
      <c r="F22" s="216"/>
      <c r="G22" s="209">
        <f t="shared" si="0"/>
        <v>0</v>
      </c>
      <c r="H22" s="89"/>
      <c r="I22" s="89"/>
      <c r="J22" s="89"/>
      <c r="K22" s="89"/>
      <c r="L22" s="89"/>
      <c r="M22" s="89"/>
    </row>
    <row r="23" spans="2:13" ht="15">
      <c r="B23" s="424" t="s">
        <v>106</v>
      </c>
      <c r="C23" s="432">
        <v>0</v>
      </c>
      <c r="D23" s="441">
        <v>0</v>
      </c>
      <c r="E23" s="441">
        <v>0</v>
      </c>
      <c r="F23" s="222">
        <v>0</v>
      </c>
      <c r="G23" s="210">
        <f t="shared" si="0"/>
        <v>0</v>
      </c>
      <c r="H23" s="89"/>
      <c r="I23" s="89"/>
      <c r="J23" s="89"/>
      <c r="K23" s="89"/>
      <c r="L23" s="89"/>
      <c r="M23" s="89"/>
    </row>
    <row r="24" spans="2:13" ht="15.75" thickBot="1">
      <c r="B24" s="425" t="s">
        <v>107</v>
      </c>
      <c r="C24" s="431">
        <v>275000</v>
      </c>
      <c r="D24" s="438">
        <v>275000</v>
      </c>
      <c r="E24" s="438">
        <v>275000</v>
      </c>
      <c r="F24" s="218">
        <v>275000</v>
      </c>
      <c r="G24" s="211">
        <f t="shared" si="0"/>
        <v>1100000</v>
      </c>
      <c r="H24" s="89"/>
      <c r="I24" s="89"/>
      <c r="J24" s="89"/>
      <c r="K24" s="89"/>
      <c r="L24" s="89"/>
      <c r="M24" s="89"/>
    </row>
    <row r="25" spans="2:13" ht="15.75">
      <c r="B25" s="95" t="s">
        <v>306</v>
      </c>
      <c r="C25" s="433"/>
      <c r="D25" s="442"/>
      <c r="E25" s="442"/>
      <c r="F25" s="223"/>
      <c r="G25" s="209">
        <f t="shared" si="0"/>
        <v>0</v>
      </c>
      <c r="H25" s="89"/>
      <c r="I25" s="89"/>
      <c r="J25" s="89"/>
      <c r="K25" s="89"/>
      <c r="L25" s="89"/>
      <c r="M25" s="89"/>
    </row>
    <row r="26" spans="2:13" ht="15">
      <c r="B26" s="424" t="s">
        <v>106</v>
      </c>
      <c r="C26" s="432">
        <v>0</v>
      </c>
      <c r="D26" s="441">
        <v>0</v>
      </c>
      <c r="E26" s="441">
        <v>0</v>
      </c>
      <c r="F26" s="222">
        <v>0</v>
      </c>
      <c r="G26" s="210">
        <f t="shared" si="0"/>
        <v>0</v>
      </c>
      <c r="H26" s="89"/>
      <c r="I26" s="89"/>
      <c r="J26" s="89"/>
      <c r="K26" s="89"/>
      <c r="L26" s="89"/>
      <c r="M26" s="89"/>
    </row>
    <row r="27" spans="2:13" ht="15.75" thickBot="1">
      <c r="B27" s="425" t="s">
        <v>107</v>
      </c>
      <c r="C27" s="431">
        <v>2750</v>
      </c>
      <c r="D27" s="438">
        <v>2750</v>
      </c>
      <c r="E27" s="438">
        <v>2750</v>
      </c>
      <c r="F27" s="218">
        <v>2750</v>
      </c>
      <c r="G27" s="211">
        <f t="shared" si="0"/>
        <v>11000</v>
      </c>
      <c r="H27" s="89"/>
      <c r="I27" s="89"/>
      <c r="J27" s="89"/>
      <c r="K27" s="89"/>
      <c r="L27" s="89"/>
      <c r="M27" s="89"/>
    </row>
    <row r="28" spans="2:13" ht="15.75">
      <c r="B28" s="95" t="s">
        <v>111</v>
      </c>
      <c r="C28" s="426"/>
      <c r="D28" s="439"/>
      <c r="E28" s="439"/>
      <c r="F28" s="219"/>
      <c r="G28" s="209">
        <f t="shared" si="0"/>
        <v>0</v>
      </c>
      <c r="H28" s="89"/>
      <c r="I28" s="89"/>
      <c r="J28" s="89"/>
      <c r="K28" s="89"/>
      <c r="L28" s="89"/>
      <c r="M28" s="89"/>
    </row>
    <row r="29" spans="2:13" ht="15">
      <c r="B29" s="424" t="s">
        <v>106</v>
      </c>
      <c r="C29" s="430">
        <v>0</v>
      </c>
      <c r="D29" s="437">
        <v>0</v>
      </c>
      <c r="E29" s="437">
        <v>0</v>
      </c>
      <c r="F29" s="220">
        <v>0</v>
      </c>
      <c r="G29" s="210">
        <f t="shared" si="0"/>
        <v>0</v>
      </c>
      <c r="H29" s="89"/>
      <c r="I29" s="89"/>
      <c r="J29" s="89"/>
      <c r="K29" s="89"/>
      <c r="L29" s="89"/>
      <c r="M29" s="89"/>
    </row>
    <row r="30" spans="2:13" ht="15.75" thickBot="1">
      <c r="B30" s="423" t="s">
        <v>107</v>
      </c>
      <c r="C30" s="434">
        <v>1575</v>
      </c>
      <c r="D30" s="443">
        <v>1575</v>
      </c>
      <c r="E30" s="443">
        <v>1575</v>
      </c>
      <c r="F30" s="224">
        <v>1575</v>
      </c>
      <c r="G30" s="211">
        <f t="shared" si="0"/>
        <v>6300</v>
      </c>
      <c r="H30" s="89"/>
      <c r="I30" s="89"/>
      <c r="J30" s="89"/>
      <c r="K30" s="89"/>
      <c r="L30" s="89"/>
      <c r="M30" s="89"/>
    </row>
    <row r="31" spans="2:13" ht="15.75" thickBot="1">
      <c r="B31" s="96" t="s">
        <v>112</v>
      </c>
      <c r="C31" s="435">
        <f>C11+C14+C17+C20+C26+C29</f>
        <v>557800</v>
      </c>
      <c r="D31" s="444">
        <f>D11+D14+D17+D20+D26+D29</f>
        <v>557800</v>
      </c>
      <c r="E31" s="444">
        <f>E11+E14+E17+E20+E26+E29</f>
        <v>557800</v>
      </c>
      <c r="F31" s="225">
        <f>F11+F14+F17+F20+F26+F29</f>
        <v>557800</v>
      </c>
      <c r="G31" s="448">
        <f t="shared" si="0"/>
        <v>2231200</v>
      </c>
      <c r="H31" s="89"/>
      <c r="I31" s="89"/>
      <c r="J31" s="89"/>
      <c r="K31" s="89"/>
      <c r="L31" s="89"/>
      <c r="M31" s="89"/>
    </row>
    <row r="32" spans="2:13" ht="15.75" thickBot="1">
      <c r="B32" s="96" t="s">
        <v>113</v>
      </c>
      <c r="C32" s="436">
        <f>C12+C15+C18+C21+C24+C27+C30</f>
        <v>441825</v>
      </c>
      <c r="D32" s="445">
        <f>D12+D15+D18+D21+D24+D27+D30</f>
        <v>441825</v>
      </c>
      <c r="E32" s="445">
        <f>E12+E15+E18+E21+E24+E27+E30</f>
        <v>441825</v>
      </c>
      <c r="F32" s="226">
        <f>F12+F15+F18+F21+F24+F27+F30</f>
        <v>469525</v>
      </c>
      <c r="G32" s="449">
        <f t="shared" si="0"/>
        <v>1795000</v>
      </c>
      <c r="H32" s="89"/>
      <c r="I32" s="89"/>
      <c r="J32" s="89"/>
      <c r="K32" s="89"/>
      <c r="L32" s="89"/>
      <c r="M32" s="89"/>
    </row>
    <row r="33" spans="2:13" ht="15.75" thickBot="1">
      <c r="B33" s="96" t="s">
        <v>114</v>
      </c>
      <c r="C33" s="213">
        <f>C31+C32</f>
        <v>999625</v>
      </c>
      <c r="D33" s="213">
        <f>D31+D32</f>
        <v>999625</v>
      </c>
      <c r="E33" s="213">
        <f>E31+E32</f>
        <v>999625</v>
      </c>
      <c r="F33" s="208">
        <f>F31+F32</f>
        <v>1027325</v>
      </c>
      <c r="G33" s="213">
        <f>G31+G32</f>
        <v>4026200</v>
      </c>
      <c r="H33" s="89"/>
      <c r="I33" s="89"/>
      <c r="J33" s="89"/>
      <c r="K33" s="89"/>
      <c r="L33" s="89"/>
      <c r="M33" s="89"/>
    </row>
    <row r="34" spans="2:13" ht="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2:13" ht="1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2:13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2:13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2:13" ht="12.7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2:13" ht="12.7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</sheetData>
  <mergeCells count="1">
    <mergeCell ref="B4:F4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B1:V43"/>
  <sheetViews>
    <sheetView showGridLines="0" workbookViewId="0" topLeftCell="A1">
      <selection activeCell="S33" sqref="S33"/>
    </sheetView>
  </sheetViews>
  <sheetFormatPr defaultColWidth="9.00390625" defaultRowHeight="12.75"/>
  <cols>
    <col min="1" max="1" width="3.25390625" style="0" customWidth="1"/>
    <col min="2" max="2" width="6.25390625" style="0" customWidth="1"/>
    <col min="3" max="3" width="55.125" style="0" customWidth="1"/>
    <col min="4" max="4" width="14.125" style="0" customWidth="1"/>
    <col min="5" max="5" width="14.875" style="0" customWidth="1"/>
    <col min="6" max="6" width="14.75390625" style="0" customWidth="1"/>
    <col min="7" max="7" width="14.125" style="0" customWidth="1"/>
    <col min="8" max="8" width="15.125" style="0" customWidth="1"/>
    <col min="9" max="9" width="14.00390625" style="0" customWidth="1"/>
    <col min="10" max="10" width="14.375" style="0" customWidth="1"/>
    <col min="11" max="11" width="13.25390625" style="0" customWidth="1"/>
    <col min="12" max="12" width="14.25390625" style="0" customWidth="1"/>
    <col min="13" max="13" width="13.875" style="0" customWidth="1"/>
    <col min="14" max="14" width="14.125" style="0" customWidth="1"/>
    <col min="15" max="15" width="13.625" style="0" customWidth="1"/>
    <col min="16" max="16" width="14.125" style="0" customWidth="1"/>
    <col min="17" max="17" width="13.75390625" style="0" customWidth="1"/>
    <col min="18" max="18" width="13.125" style="0" customWidth="1"/>
    <col min="19" max="19" width="12.625" style="0" customWidth="1"/>
    <col min="20" max="20" width="12.75390625" style="0" hidden="1" customWidth="1"/>
    <col min="21" max="21" width="13.625" style="0" hidden="1" customWidth="1"/>
  </cols>
  <sheetData>
    <row r="1" spans="2:12" ht="18">
      <c r="B1" s="623" t="s">
        <v>309</v>
      </c>
      <c r="C1" s="623"/>
      <c r="D1" s="623"/>
      <c r="E1" s="623"/>
      <c r="F1" s="623"/>
      <c r="G1" s="623"/>
      <c r="H1" s="623"/>
      <c r="I1" s="623"/>
      <c r="J1" s="623"/>
      <c r="L1" s="47"/>
    </row>
    <row r="2" spans="2:10" ht="0.75" customHeight="1">
      <c r="B2" s="228"/>
      <c r="C2" s="228"/>
      <c r="D2" s="228"/>
      <c r="E2" s="228"/>
      <c r="F2" s="228"/>
      <c r="G2" s="228"/>
      <c r="H2" s="228"/>
      <c r="I2" s="228"/>
      <c r="J2" s="228"/>
    </row>
    <row r="3" spans="10:21" ht="13.5" thickBot="1">
      <c r="J3" s="229" t="s">
        <v>310</v>
      </c>
      <c r="L3" s="230"/>
      <c r="S3" s="47"/>
      <c r="T3" s="47"/>
      <c r="U3" s="47"/>
    </row>
    <row r="4" spans="2:21" s="233" customFormat="1" ht="35.25" customHeight="1">
      <c r="B4" s="624" t="s">
        <v>0</v>
      </c>
      <c r="C4" s="626" t="s">
        <v>311</v>
      </c>
      <c r="D4" s="628" t="s">
        <v>312</v>
      </c>
      <c r="E4" s="630" t="s">
        <v>313</v>
      </c>
      <c r="F4" s="618"/>
      <c r="G4" s="618"/>
      <c r="H4" s="618"/>
      <c r="I4" s="618"/>
      <c r="J4" s="618"/>
      <c r="K4" s="618"/>
      <c r="L4" s="618"/>
      <c r="M4" s="618" t="s">
        <v>313</v>
      </c>
      <c r="N4" s="618"/>
      <c r="O4" s="618"/>
      <c r="P4" s="618"/>
      <c r="Q4" s="618"/>
      <c r="R4" s="618"/>
      <c r="S4" s="619"/>
      <c r="T4" s="231"/>
      <c r="U4" s="232"/>
    </row>
    <row r="5" spans="2:21" s="233" customFormat="1" ht="23.25" customHeight="1" thickBot="1">
      <c r="B5" s="625"/>
      <c r="C5" s="627"/>
      <c r="D5" s="629"/>
      <c r="E5" s="234">
        <v>2007</v>
      </c>
      <c r="F5" s="235">
        <v>2008</v>
      </c>
      <c r="G5" s="236">
        <v>2009</v>
      </c>
      <c r="H5" s="236" t="s">
        <v>366</v>
      </c>
      <c r="I5" s="235">
        <v>2011</v>
      </c>
      <c r="J5" s="235">
        <v>2012</v>
      </c>
      <c r="K5" s="237">
        <v>2013</v>
      </c>
      <c r="L5" s="237">
        <v>2014</v>
      </c>
      <c r="M5" s="237">
        <v>2015</v>
      </c>
      <c r="N5" s="237">
        <v>2016</v>
      </c>
      <c r="O5" s="237">
        <v>2017</v>
      </c>
      <c r="P5" s="237">
        <v>2018</v>
      </c>
      <c r="Q5" s="237">
        <v>2019</v>
      </c>
      <c r="R5" s="238">
        <v>2020</v>
      </c>
      <c r="S5" s="239">
        <v>2021</v>
      </c>
      <c r="T5" s="240">
        <v>2022</v>
      </c>
      <c r="U5" s="239">
        <v>2023</v>
      </c>
    </row>
    <row r="6" spans="2:21" s="251" customFormat="1" ht="9.75" thickBot="1" thickTop="1">
      <c r="B6" s="241">
        <v>1</v>
      </c>
      <c r="C6" s="242">
        <v>2</v>
      </c>
      <c r="D6" s="243">
        <v>3</v>
      </c>
      <c r="E6" s="241">
        <v>4</v>
      </c>
      <c r="F6" s="244">
        <v>5</v>
      </c>
      <c r="G6" s="245">
        <v>6</v>
      </c>
      <c r="H6" s="245">
        <v>7</v>
      </c>
      <c r="I6" s="246">
        <v>8</v>
      </c>
      <c r="J6" s="246">
        <v>9</v>
      </c>
      <c r="K6" s="247">
        <v>10</v>
      </c>
      <c r="L6" s="247">
        <v>11</v>
      </c>
      <c r="M6" s="247">
        <v>12</v>
      </c>
      <c r="N6" s="247">
        <v>13</v>
      </c>
      <c r="O6" s="247">
        <v>14</v>
      </c>
      <c r="P6" s="247">
        <v>15</v>
      </c>
      <c r="Q6" s="247">
        <v>16</v>
      </c>
      <c r="R6" s="248">
        <v>17</v>
      </c>
      <c r="S6" s="249">
        <v>18</v>
      </c>
      <c r="T6" s="250">
        <v>19</v>
      </c>
      <c r="U6" s="249">
        <v>20</v>
      </c>
    </row>
    <row r="7" spans="2:21" s="233" customFormat="1" ht="22.5" customHeight="1" thickTop="1">
      <c r="B7" s="252" t="s">
        <v>8</v>
      </c>
      <c r="C7" s="253" t="s">
        <v>367</v>
      </c>
      <c r="D7" s="254">
        <f aca="true" t="shared" si="0" ref="D7:R7">D8+D12+D17</f>
        <v>14620827</v>
      </c>
      <c r="E7" s="254">
        <f t="shared" si="0"/>
        <v>58370463</v>
      </c>
      <c r="F7" s="255">
        <f t="shared" si="0"/>
        <v>56167041</v>
      </c>
      <c r="G7" s="256">
        <f t="shared" si="0"/>
        <v>55105839</v>
      </c>
      <c r="H7" s="257">
        <f t="shared" si="0"/>
        <v>50108681</v>
      </c>
      <c r="I7" s="258">
        <f t="shared" si="0"/>
        <v>45219323</v>
      </c>
      <c r="J7" s="258">
        <f t="shared" si="0"/>
        <v>40329965</v>
      </c>
      <c r="K7" s="256">
        <f t="shared" si="0"/>
        <v>35440607</v>
      </c>
      <c r="L7" s="257">
        <f t="shared" si="0"/>
        <v>30551249</v>
      </c>
      <c r="M7" s="259">
        <f t="shared" si="0"/>
        <v>25661891</v>
      </c>
      <c r="N7" s="254">
        <f t="shared" si="0"/>
        <v>21203733</v>
      </c>
      <c r="O7" s="254">
        <f t="shared" si="0"/>
        <v>16745575</v>
      </c>
      <c r="P7" s="254">
        <f t="shared" si="0"/>
        <v>12287417</v>
      </c>
      <c r="Q7" s="254">
        <f t="shared" si="0"/>
        <v>7829259</v>
      </c>
      <c r="R7" s="254">
        <f t="shared" si="0"/>
        <v>3371101</v>
      </c>
      <c r="S7" s="254">
        <v>0</v>
      </c>
      <c r="T7" s="257"/>
      <c r="U7" s="259"/>
    </row>
    <row r="8" spans="2:21" s="267" customFormat="1" ht="15" customHeight="1">
      <c r="B8" s="260" t="s">
        <v>145</v>
      </c>
      <c r="C8" s="261" t="s">
        <v>314</v>
      </c>
      <c r="D8" s="262">
        <f aca="true" t="shared" si="1" ref="D8:S8">D9+D10+D11</f>
        <v>7690827</v>
      </c>
      <c r="E8" s="263">
        <f t="shared" si="1"/>
        <v>12389624</v>
      </c>
      <c r="F8" s="264">
        <f t="shared" si="1"/>
        <v>56167041</v>
      </c>
      <c r="G8" s="265">
        <f t="shared" si="1"/>
        <v>55105839</v>
      </c>
      <c r="H8" s="264">
        <f t="shared" si="1"/>
        <v>50108681</v>
      </c>
      <c r="I8" s="264">
        <f t="shared" si="1"/>
        <v>45219323</v>
      </c>
      <c r="J8" s="264">
        <f t="shared" si="1"/>
        <v>40329965</v>
      </c>
      <c r="K8" s="264">
        <f t="shared" si="1"/>
        <v>35440607</v>
      </c>
      <c r="L8" s="264">
        <f t="shared" si="1"/>
        <v>30551249</v>
      </c>
      <c r="M8" s="264">
        <f t="shared" si="1"/>
        <v>25661891</v>
      </c>
      <c r="N8" s="264">
        <f t="shared" si="1"/>
        <v>21203733</v>
      </c>
      <c r="O8" s="264">
        <f t="shared" si="1"/>
        <v>16745575</v>
      </c>
      <c r="P8" s="264">
        <f t="shared" si="1"/>
        <v>12287417</v>
      </c>
      <c r="Q8" s="264">
        <f t="shared" si="1"/>
        <v>7829259</v>
      </c>
      <c r="R8" s="264">
        <f t="shared" si="1"/>
        <v>3371101</v>
      </c>
      <c r="S8" s="266">
        <f t="shared" si="1"/>
        <v>0</v>
      </c>
      <c r="T8" s="265"/>
      <c r="U8" s="266"/>
    </row>
    <row r="9" spans="2:21" s="80" customFormat="1" ht="15.75" customHeight="1">
      <c r="B9" s="268" t="s">
        <v>315</v>
      </c>
      <c r="C9" s="269" t="s">
        <v>316</v>
      </c>
      <c r="D9" s="270">
        <v>0</v>
      </c>
      <c r="E9" s="271">
        <v>0</v>
      </c>
      <c r="F9" s="272">
        <v>27410839</v>
      </c>
      <c r="G9" s="273">
        <v>27410839</v>
      </c>
      <c r="H9" s="272">
        <v>25126589</v>
      </c>
      <c r="I9" s="272">
        <v>22842339</v>
      </c>
      <c r="J9" s="272">
        <v>20558089</v>
      </c>
      <c r="K9" s="158">
        <v>18273839</v>
      </c>
      <c r="L9" s="158">
        <v>15989589</v>
      </c>
      <c r="M9" s="158">
        <v>13705339</v>
      </c>
      <c r="N9" s="158">
        <v>11421089</v>
      </c>
      <c r="O9" s="158">
        <v>9136839</v>
      </c>
      <c r="P9" s="158">
        <v>6852589</v>
      </c>
      <c r="Q9" s="158">
        <v>4568339</v>
      </c>
      <c r="R9" s="274">
        <v>2284089</v>
      </c>
      <c r="S9" s="275">
        <v>0</v>
      </c>
      <c r="T9" s="276"/>
      <c r="U9" s="275"/>
    </row>
    <row r="10" spans="2:21" s="80" customFormat="1" ht="18.75" customHeight="1">
      <c r="B10" s="268" t="s">
        <v>317</v>
      </c>
      <c r="C10" s="269" t="s">
        <v>318</v>
      </c>
      <c r="D10" s="270">
        <v>0</v>
      </c>
      <c r="E10" s="277">
        <v>6930000</v>
      </c>
      <c r="F10" s="272">
        <v>25277778</v>
      </c>
      <c r="G10" s="273">
        <v>25000000</v>
      </c>
      <c r="H10" s="272">
        <v>22826092</v>
      </c>
      <c r="I10" s="272">
        <v>20652184</v>
      </c>
      <c r="J10" s="272">
        <v>18478276</v>
      </c>
      <c r="K10" s="158">
        <v>16304368</v>
      </c>
      <c r="L10" s="158">
        <v>14130460</v>
      </c>
      <c r="M10" s="158">
        <v>11956552</v>
      </c>
      <c r="N10" s="158">
        <v>9782644</v>
      </c>
      <c r="O10" s="158">
        <v>7608736</v>
      </c>
      <c r="P10" s="158">
        <v>5434828</v>
      </c>
      <c r="Q10" s="158">
        <v>3260920</v>
      </c>
      <c r="R10" s="274">
        <v>1087012</v>
      </c>
      <c r="S10" s="275">
        <v>0</v>
      </c>
      <c r="T10" s="276"/>
      <c r="U10" s="275"/>
    </row>
    <row r="11" spans="2:21" s="80" customFormat="1" ht="15" customHeight="1">
      <c r="B11" s="268" t="s">
        <v>319</v>
      </c>
      <c r="C11" s="269" t="s">
        <v>320</v>
      </c>
      <c r="D11" s="270">
        <v>7690827</v>
      </c>
      <c r="E11" s="278">
        <v>5459624</v>
      </c>
      <c r="F11" s="272">
        <v>3478424</v>
      </c>
      <c r="G11" s="273">
        <v>2695000</v>
      </c>
      <c r="H11" s="272">
        <v>2156000</v>
      </c>
      <c r="I11" s="272">
        <v>1724800</v>
      </c>
      <c r="J11" s="272">
        <v>1293600</v>
      </c>
      <c r="K11" s="158">
        <v>862400</v>
      </c>
      <c r="L11" s="158">
        <v>431200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274">
        <v>0</v>
      </c>
      <c r="S11" s="275">
        <v>0</v>
      </c>
      <c r="T11" s="276"/>
      <c r="U11" s="275"/>
    </row>
    <row r="12" spans="2:21" s="267" customFormat="1" ht="15" customHeight="1">
      <c r="B12" s="260" t="s">
        <v>149</v>
      </c>
      <c r="C12" s="261" t="s">
        <v>321</v>
      </c>
      <c r="D12" s="262">
        <f aca="true" t="shared" si="2" ref="D12:R12">D13+D14+D16</f>
        <v>6930000</v>
      </c>
      <c r="E12" s="263">
        <f t="shared" si="2"/>
        <v>45980839</v>
      </c>
      <c r="F12" s="264">
        <f t="shared" si="2"/>
        <v>0</v>
      </c>
      <c r="G12" s="265">
        <f t="shared" si="2"/>
        <v>0</v>
      </c>
      <c r="H12" s="264">
        <f t="shared" si="2"/>
        <v>0</v>
      </c>
      <c r="I12" s="264">
        <f t="shared" si="2"/>
        <v>0</v>
      </c>
      <c r="J12" s="264">
        <f t="shared" si="2"/>
        <v>0</v>
      </c>
      <c r="K12" s="264">
        <f t="shared" si="2"/>
        <v>0</v>
      </c>
      <c r="L12" s="264">
        <f t="shared" si="2"/>
        <v>0</v>
      </c>
      <c r="M12" s="264">
        <f t="shared" si="2"/>
        <v>0</v>
      </c>
      <c r="N12" s="264">
        <f t="shared" si="2"/>
        <v>0</v>
      </c>
      <c r="O12" s="264">
        <f t="shared" si="2"/>
        <v>0</v>
      </c>
      <c r="P12" s="264">
        <f t="shared" si="2"/>
        <v>0</v>
      </c>
      <c r="Q12" s="264">
        <f t="shared" si="2"/>
        <v>0</v>
      </c>
      <c r="R12" s="279">
        <f t="shared" si="2"/>
        <v>0</v>
      </c>
      <c r="S12" s="266">
        <v>0</v>
      </c>
      <c r="T12" s="280"/>
      <c r="U12" s="266"/>
    </row>
    <row r="13" spans="2:21" s="80" customFormat="1" ht="15" customHeight="1">
      <c r="B13" s="268" t="s">
        <v>322</v>
      </c>
      <c r="C13" s="269" t="s">
        <v>323</v>
      </c>
      <c r="D13" s="270"/>
      <c r="E13" s="271">
        <v>27410839</v>
      </c>
      <c r="F13" s="272">
        <v>0</v>
      </c>
      <c r="G13" s="273">
        <v>0</v>
      </c>
      <c r="H13" s="272">
        <v>0</v>
      </c>
      <c r="I13" s="272">
        <v>0</v>
      </c>
      <c r="J13" s="272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274">
        <v>0</v>
      </c>
      <c r="S13" s="275">
        <v>0</v>
      </c>
      <c r="T13" s="276"/>
      <c r="U13" s="275"/>
    </row>
    <row r="14" spans="2:21" s="80" customFormat="1" ht="15" customHeight="1">
      <c r="B14" s="268" t="s">
        <v>324</v>
      </c>
      <c r="C14" s="269" t="s">
        <v>325</v>
      </c>
      <c r="D14" s="270">
        <v>6930000</v>
      </c>
      <c r="E14" s="271">
        <v>18570000</v>
      </c>
      <c r="F14" s="272">
        <v>0</v>
      </c>
      <c r="G14" s="273">
        <v>0</v>
      </c>
      <c r="H14" s="272">
        <v>0</v>
      </c>
      <c r="I14" s="272">
        <v>0</v>
      </c>
      <c r="J14" s="272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274">
        <v>0</v>
      </c>
      <c r="S14" s="275">
        <v>0</v>
      </c>
      <c r="T14" s="276"/>
      <c r="U14" s="275"/>
    </row>
    <row r="15" spans="2:21" s="80" customFormat="1" ht="15" customHeight="1">
      <c r="B15" s="268"/>
      <c r="C15" s="281" t="s">
        <v>326</v>
      </c>
      <c r="D15" s="270"/>
      <c r="E15" s="271"/>
      <c r="F15" s="272"/>
      <c r="G15" s="273"/>
      <c r="H15" s="272"/>
      <c r="I15" s="272"/>
      <c r="J15" s="272"/>
      <c r="K15" s="158"/>
      <c r="L15" s="158"/>
      <c r="M15" s="158"/>
      <c r="N15" s="158"/>
      <c r="O15" s="158"/>
      <c r="P15" s="158"/>
      <c r="Q15" s="158"/>
      <c r="R15" s="274"/>
      <c r="S15" s="275"/>
      <c r="T15" s="276"/>
      <c r="U15" s="275"/>
    </row>
    <row r="16" spans="2:21" s="80" customFormat="1" ht="15" customHeight="1">
      <c r="B16" s="268" t="s">
        <v>327</v>
      </c>
      <c r="C16" s="269" t="s">
        <v>328</v>
      </c>
      <c r="D16" s="270"/>
      <c r="E16" s="271"/>
      <c r="F16" s="272"/>
      <c r="G16" s="273"/>
      <c r="H16" s="272"/>
      <c r="I16" s="272"/>
      <c r="J16" s="272"/>
      <c r="K16" s="158"/>
      <c r="L16" s="158"/>
      <c r="M16" s="158"/>
      <c r="N16" s="158"/>
      <c r="O16" s="158"/>
      <c r="P16" s="158"/>
      <c r="Q16" s="158"/>
      <c r="R16" s="274"/>
      <c r="S16" s="275"/>
      <c r="T16" s="276"/>
      <c r="U16" s="275"/>
    </row>
    <row r="17" spans="2:21" s="267" customFormat="1" ht="15" customHeight="1">
      <c r="B17" s="260" t="s">
        <v>329</v>
      </c>
      <c r="C17" s="261" t="s">
        <v>330</v>
      </c>
      <c r="D17" s="282">
        <f aca="true" t="shared" si="3" ref="D17:S17">D18+D19</f>
        <v>0</v>
      </c>
      <c r="E17" s="283">
        <f t="shared" si="3"/>
        <v>0</v>
      </c>
      <c r="F17" s="284">
        <f t="shared" si="3"/>
        <v>0</v>
      </c>
      <c r="G17" s="285">
        <f t="shared" si="3"/>
        <v>0</v>
      </c>
      <c r="H17" s="284">
        <f t="shared" si="3"/>
        <v>0</v>
      </c>
      <c r="I17" s="284">
        <f t="shared" si="3"/>
        <v>0</v>
      </c>
      <c r="J17" s="284">
        <f t="shared" si="3"/>
        <v>0</v>
      </c>
      <c r="K17" s="284">
        <f t="shared" si="3"/>
        <v>0</v>
      </c>
      <c r="L17" s="285">
        <f t="shared" si="3"/>
        <v>0</v>
      </c>
      <c r="M17" s="284">
        <f t="shared" si="3"/>
        <v>0</v>
      </c>
      <c r="N17" s="284">
        <f t="shared" si="3"/>
        <v>0</v>
      </c>
      <c r="O17" s="284">
        <f t="shared" si="3"/>
        <v>0</v>
      </c>
      <c r="P17" s="284">
        <f t="shared" si="3"/>
        <v>0</v>
      </c>
      <c r="Q17" s="284">
        <f t="shared" si="3"/>
        <v>0</v>
      </c>
      <c r="R17" s="286">
        <f t="shared" si="3"/>
        <v>0</v>
      </c>
      <c r="S17" s="287">
        <f t="shared" si="3"/>
        <v>0</v>
      </c>
      <c r="T17" s="288"/>
      <c r="U17" s="287"/>
    </row>
    <row r="18" spans="2:21" s="80" customFormat="1" ht="15" customHeight="1">
      <c r="B18" s="268" t="s">
        <v>331</v>
      </c>
      <c r="C18" s="281" t="s">
        <v>332</v>
      </c>
      <c r="D18" s="289"/>
      <c r="E18" s="290"/>
      <c r="F18" s="291"/>
      <c r="G18" s="291"/>
      <c r="H18" s="291"/>
      <c r="I18" s="291"/>
      <c r="J18" s="291"/>
      <c r="K18" s="158"/>
      <c r="L18" s="158"/>
      <c r="M18" s="292"/>
      <c r="N18" s="158"/>
      <c r="O18" s="158"/>
      <c r="P18" s="158"/>
      <c r="Q18" s="158"/>
      <c r="R18" s="274"/>
      <c r="S18" s="275"/>
      <c r="T18" s="276"/>
      <c r="U18" s="275"/>
    </row>
    <row r="19" spans="2:21" s="80" customFormat="1" ht="15" customHeight="1">
      <c r="B19" s="268" t="s">
        <v>333</v>
      </c>
      <c r="C19" s="281" t="s">
        <v>334</v>
      </c>
      <c r="D19" s="289"/>
      <c r="E19" s="290"/>
      <c r="F19" s="291"/>
      <c r="G19" s="291"/>
      <c r="H19" s="293"/>
      <c r="I19" s="291"/>
      <c r="J19" s="291"/>
      <c r="K19" s="158"/>
      <c r="L19" s="158"/>
      <c r="M19" s="292"/>
      <c r="N19" s="158"/>
      <c r="O19" s="158"/>
      <c r="P19" s="158"/>
      <c r="Q19" s="158"/>
      <c r="R19" s="274"/>
      <c r="S19" s="275"/>
      <c r="T19" s="276"/>
      <c r="U19" s="275"/>
    </row>
    <row r="20" spans="2:21" s="303" customFormat="1" ht="22.5" customHeight="1">
      <c r="B20" s="294">
        <v>2</v>
      </c>
      <c r="C20" s="295" t="s">
        <v>335</v>
      </c>
      <c r="D20" s="296">
        <f aca="true" t="shared" si="4" ref="D20:S20">D21+D25+D26</f>
        <v>3160928</v>
      </c>
      <c r="E20" s="297">
        <f t="shared" si="4"/>
        <v>4026200</v>
      </c>
      <c r="F20" s="298">
        <f t="shared" si="4"/>
        <v>4125322</v>
      </c>
      <c r="G20" s="298">
        <f t="shared" si="4"/>
        <v>2948102</v>
      </c>
      <c r="H20" s="299">
        <f t="shared" si="4"/>
        <v>6745198</v>
      </c>
      <c r="I20" s="298">
        <f t="shared" si="4"/>
        <v>6400758</v>
      </c>
      <c r="J20" s="298">
        <f t="shared" si="4"/>
        <v>6406358</v>
      </c>
      <c r="K20" s="298">
        <f t="shared" si="4"/>
        <v>6166958</v>
      </c>
      <c r="L20" s="298">
        <f t="shared" si="4"/>
        <v>6010008</v>
      </c>
      <c r="M20" s="299">
        <f t="shared" si="4"/>
        <v>5853258</v>
      </c>
      <c r="N20" s="298">
        <f t="shared" si="4"/>
        <v>5220858</v>
      </c>
      <c r="O20" s="298">
        <f t="shared" si="4"/>
        <v>5114158</v>
      </c>
      <c r="P20" s="298">
        <f t="shared" si="4"/>
        <v>4984818</v>
      </c>
      <c r="Q20" s="298">
        <f t="shared" si="4"/>
        <v>4800298</v>
      </c>
      <c r="R20" s="300">
        <f t="shared" si="4"/>
        <v>4647758</v>
      </c>
      <c r="S20" s="301">
        <f t="shared" si="4"/>
        <v>3435601</v>
      </c>
      <c r="T20" s="302"/>
      <c r="U20" s="301"/>
    </row>
    <row r="21" spans="2:21" s="303" customFormat="1" ht="15" customHeight="1">
      <c r="B21" s="294" t="s">
        <v>336</v>
      </c>
      <c r="C21" s="295" t="s">
        <v>337</v>
      </c>
      <c r="D21" s="296">
        <f aca="true" t="shared" si="5" ref="D21:S21">D22+D23+D24</f>
        <v>2804028</v>
      </c>
      <c r="E21" s="297">
        <f t="shared" si="5"/>
        <v>2231200</v>
      </c>
      <c r="F21" s="298">
        <f t="shared" si="5"/>
        <v>2203422</v>
      </c>
      <c r="G21" s="298">
        <f t="shared" si="5"/>
        <v>1061202</v>
      </c>
      <c r="H21" s="299">
        <f t="shared" si="5"/>
        <v>4997158</v>
      </c>
      <c r="I21" s="298">
        <f t="shared" si="5"/>
        <v>4889358</v>
      </c>
      <c r="J21" s="298">
        <f t="shared" si="5"/>
        <v>4889358</v>
      </c>
      <c r="K21" s="298">
        <f t="shared" si="5"/>
        <v>4889358</v>
      </c>
      <c r="L21" s="298">
        <f t="shared" si="5"/>
        <v>4889358</v>
      </c>
      <c r="M21" s="299">
        <f t="shared" si="5"/>
        <v>4889358</v>
      </c>
      <c r="N21" s="298">
        <f t="shared" si="5"/>
        <v>4458158</v>
      </c>
      <c r="O21" s="298">
        <f t="shared" si="5"/>
        <v>4458158</v>
      </c>
      <c r="P21" s="298">
        <f t="shared" si="5"/>
        <v>4458158</v>
      </c>
      <c r="Q21" s="298">
        <f t="shared" si="5"/>
        <v>4458158</v>
      </c>
      <c r="R21" s="300">
        <f t="shared" si="5"/>
        <v>4458158</v>
      </c>
      <c r="S21" s="301">
        <f t="shared" si="5"/>
        <v>3371101</v>
      </c>
      <c r="T21" s="302"/>
      <c r="U21" s="301"/>
    </row>
    <row r="22" spans="2:22" s="80" customFormat="1" ht="15" customHeight="1">
      <c r="B22" s="268" t="s">
        <v>338</v>
      </c>
      <c r="C22" s="269" t="s">
        <v>339</v>
      </c>
      <c r="D22" s="270">
        <v>0</v>
      </c>
      <c r="E22" s="271">
        <v>0</v>
      </c>
      <c r="F22" s="272">
        <v>222222</v>
      </c>
      <c r="G22" s="272">
        <v>277778</v>
      </c>
      <c r="H22" s="273">
        <v>4458158</v>
      </c>
      <c r="I22" s="272">
        <v>4458158</v>
      </c>
      <c r="J22" s="272">
        <v>4458158</v>
      </c>
      <c r="K22" s="272">
        <v>4458158</v>
      </c>
      <c r="L22" s="272">
        <v>4458158</v>
      </c>
      <c r="M22" s="272">
        <v>4458158</v>
      </c>
      <c r="N22" s="272">
        <v>4458158</v>
      </c>
      <c r="O22" s="272">
        <v>4458158</v>
      </c>
      <c r="P22" s="272">
        <v>4458158</v>
      </c>
      <c r="Q22" s="272">
        <v>4458158</v>
      </c>
      <c r="R22" s="272">
        <v>4458158</v>
      </c>
      <c r="S22" s="304">
        <v>3371101</v>
      </c>
      <c r="T22" s="305"/>
      <c r="U22" s="275"/>
      <c r="V22" s="306"/>
    </row>
    <row r="23" spans="2:21" s="80" customFormat="1" ht="15" customHeight="1">
      <c r="B23" s="268" t="s">
        <v>340</v>
      </c>
      <c r="C23" s="269" t="s">
        <v>341</v>
      </c>
      <c r="D23" s="270">
        <v>2804028</v>
      </c>
      <c r="E23" s="271">
        <v>2231200</v>
      </c>
      <c r="F23" s="272">
        <v>1981200</v>
      </c>
      <c r="G23" s="272">
        <v>783424</v>
      </c>
      <c r="H23" s="273">
        <v>539000</v>
      </c>
      <c r="I23" s="272">
        <v>431200</v>
      </c>
      <c r="J23" s="272">
        <v>431200</v>
      </c>
      <c r="K23" s="158">
        <v>431200</v>
      </c>
      <c r="L23" s="158">
        <v>431200</v>
      </c>
      <c r="M23" s="292">
        <v>431200</v>
      </c>
      <c r="N23" s="158"/>
      <c r="O23" s="158"/>
      <c r="P23" s="292"/>
      <c r="Q23" s="158"/>
      <c r="R23" s="274"/>
      <c r="S23" s="275"/>
      <c r="T23" s="276"/>
      <c r="U23" s="275"/>
    </row>
    <row r="24" spans="2:21" s="80" customFormat="1" ht="15" customHeight="1">
      <c r="B24" s="268" t="s">
        <v>342</v>
      </c>
      <c r="C24" s="269" t="s">
        <v>343</v>
      </c>
      <c r="D24" s="270"/>
      <c r="E24" s="271"/>
      <c r="F24" s="273"/>
      <c r="G24" s="272"/>
      <c r="H24" s="273"/>
      <c r="I24" s="272"/>
      <c r="J24" s="272"/>
      <c r="K24" s="158"/>
      <c r="L24" s="158"/>
      <c r="M24" s="292"/>
      <c r="N24" s="158"/>
      <c r="O24" s="158"/>
      <c r="P24" s="292"/>
      <c r="Q24" s="158"/>
      <c r="R24" s="274"/>
      <c r="S24" s="275"/>
      <c r="T24" s="276"/>
      <c r="U24" s="275"/>
    </row>
    <row r="25" spans="2:21" s="267" customFormat="1" ht="15" customHeight="1">
      <c r="B25" s="260" t="s">
        <v>344</v>
      </c>
      <c r="C25" s="261" t="s">
        <v>345</v>
      </c>
      <c r="D25" s="262"/>
      <c r="E25" s="263"/>
      <c r="F25" s="264"/>
      <c r="G25" s="264"/>
      <c r="H25" s="265"/>
      <c r="I25" s="264"/>
      <c r="J25" s="264"/>
      <c r="K25" s="187"/>
      <c r="L25" s="187"/>
      <c r="M25" s="307"/>
      <c r="N25" s="187"/>
      <c r="O25" s="187"/>
      <c r="P25" s="307"/>
      <c r="Q25" s="187"/>
      <c r="R25" s="187"/>
      <c r="S25" s="308"/>
      <c r="T25" s="309"/>
      <c r="U25" s="310"/>
    </row>
    <row r="26" spans="2:21" s="267" customFormat="1" ht="14.25" customHeight="1">
      <c r="B26" s="260" t="s">
        <v>346</v>
      </c>
      <c r="C26" s="261" t="s">
        <v>347</v>
      </c>
      <c r="D26" s="262">
        <f aca="true" t="shared" si="6" ref="D26:S26">D27+D28</f>
        <v>356900</v>
      </c>
      <c r="E26" s="263">
        <f t="shared" si="6"/>
        <v>1795000</v>
      </c>
      <c r="F26" s="264">
        <f t="shared" si="6"/>
        <v>1921900</v>
      </c>
      <c r="G26" s="264">
        <f t="shared" si="6"/>
        <v>1886900</v>
      </c>
      <c r="H26" s="280">
        <f t="shared" si="6"/>
        <v>1748040</v>
      </c>
      <c r="I26" s="264">
        <f t="shared" si="6"/>
        <v>1511400</v>
      </c>
      <c r="J26" s="264">
        <f t="shared" si="6"/>
        <v>1517000</v>
      </c>
      <c r="K26" s="264">
        <f t="shared" si="6"/>
        <v>1277600</v>
      </c>
      <c r="L26" s="264">
        <f t="shared" si="6"/>
        <v>1120650</v>
      </c>
      <c r="M26" s="280">
        <f t="shared" si="6"/>
        <v>963900</v>
      </c>
      <c r="N26" s="279">
        <f t="shared" si="6"/>
        <v>762700</v>
      </c>
      <c r="O26" s="264">
        <f t="shared" si="6"/>
        <v>656000</v>
      </c>
      <c r="P26" s="311">
        <f t="shared" si="6"/>
        <v>526660</v>
      </c>
      <c r="Q26" s="263">
        <f t="shared" si="6"/>
        <v>342140</v>
      </c>
      <c r="R26" s="264">
        <f t="shared" si="6"/>
        <v>189600</v>
      </c>
      <c r="S26" s="311">
        <f t="shared" si="6"/>
        <v>64500</v>
      </c>
      <c r="T26" s="309"/>
      <c r="U26" s="310"/>
    </row>
    <row r="27" spans="2:21" s="267" customFormat="1" ht="14.25" customHeight="1">
      <c r="B27" s="260" t="s">
        <v>348</v>
      </c>
      <c r="C27" s="261" t="s">
        <v>349</v>
      </c>
      <c r="D27" s="262"/>
      <c r="E27" s="271">
        <v>1618700</v>
      </c>
      <c r="F27" s="272">
        <v>1823900</v>
      </c>
      <c r="G27" s="272">
        <v>1822900</v>
      </c>
      <c r="H27" s="273">
        <v>1718040</v>
      </c>
      <c r="I27" s="272">
        <v>1485400</v>
      </c>
      <c r="J27" s="272">
        <v>1495000</v>
      </c>
      <c r="K27" s="158">
        <v>1259600</v>
      </c>
      <c r="L27" s="158">
        <v>1106650</v>
      </c>
      <c r="M27" s="292">
        <v>953900</v>
      </c>
      <c r="N27" s="158">
        <v>762700</v>
      </c>
      <c r="O27" s="158">
        <v>656000</v>
      </c>
      <c r="P27" s="292">
        <v>526660</v>
      </c>
      <c r="Q27" s="158">
        <v>342140</v>
      </c>
      <c r="R27" s="158">
        <v>189600</v>
      </c>
      <c r="S27" s="312">
        <v>64500</v>
      </c>
      <c r="T27" s="309"/>
      <c r="U27" s="310"/>
    </row>
    <row r="28" spans="2:21" s="267" customFormat="1" ht="14.25" customHeight="1">
      <c r="B28" s="260" t="s">
        <v>350</v>
      </c>
      <c r="C28" s="261" t="s">
        <v>351</v>
      </c>
      <c r="D28" s="270">
        <v>356900</v>
      </c>
      <c r="E28" s="271">
        <v>176300</v>
      </c>
      <c r="F28" s="272">
        <v>98000</v>
      </c>
      <c r="G28" s="272">
        <v>64000</v>
      </c>
      <c r="H28" s="273">
        <v>30000</v>
      </c>
      <c r="I28" s="272">
        <v>26000</v>
      </c>
      <c r="J28" s="272">
        <v>22000</v>
      </c>
      <c r="K28" s="158">
        <v>18000</v>
      </c>
      <c r="L28" s="158">
        <v>14000</v>
      </c>
      <c r="M28" s="292">
        <v>10000</v>
      </c>
      <c r="N28" s="158">
        <v>0</v>
      </c>
      <c r="O28" s="158">
        <v>0</v>
      </c>
      <c r="P28" s="292">
        <v>0</v>
      </c>
      <c r="Q28" s="158">
        <v>0</v>
      </c>
      <c r="R28" s="158">
        <v>0</v>
      </c>
      <c r="S28" s="312">
        <v>0</v>
      </c>
      <c r="T28" s="309"/>
      <c r="U28" s="310"/>
    </row>
    <row r="29" spans="2:21" s="303" customFormat="1" ht="16.5" customHeight="1">
      <c r="B29" s="294" t="s">
        <v>12</v>
      </c>
      <c r="C29" s="295" t="s">
        <v>352</v>
      </c>
      <c r="D29" s="296">
        <v>16683873</v>
      </c>
      <c r="E29" s="297">
        <v>86363200</v>
      </c>
      <c r="F29" s="298">
        <v>74235132</v>
      </c>
      <c r="G29" s="298">
        <v>30859759</v>
      </c>
      <c r="H29" s="298">
        <v>8381190</v>
      </c>
      <c r="I29" s="299">
        <v>8049850</v>
      </c>
      <c r="J29" s="298">
        <v>8026450</v>
      </c>
      <c r="K29" s="313">
        <v>7802950</v>
      </c>
      <c r="L29" s="313">
        <v>7579400</v>
      </c>
      <c r="M29" s="313">
        <v>7355850</v>
      </c>
      <c r="N29" s="313">
        <v>6732350</v>
      </c>
      <c r="O29" s="313">
        <v>6608850</v>
      </c>
      <c r="P29" s="314">
        <v>6385250</v>
      </c>
      <c r="Q29" s="313">
        <v>6201790</v>
      </c>
      <c r="R29" s="187">
        <v>6038350</v>
      </c>
      <c r="S29" s="315">
        <v>4742289</v>
      </c>
      <c r="T29" s="316"/>
      <c r="U29" s="317"/>
    </row>
    <row r="30" spans="2:21" s="318" customFormat="1" ht="18.75" customHeight="1">
      <c r="B30" s="294" t="s">
        <v>14</v>
      </c>
      <c r="C30" s="295" t="s">
        <v>353</v>
      </c>
      <c r="D30" s="296">
        <v>21157177</v>
      </c>
      <c r="E30" s="297">
        <v>130112839</v>
      </c>
      <c r="F30" s="298">
        <v>146602710</v>
      </c>
      <c r="G30" s="298">
        <v>35969918</v>
      </c>
      <c r="H30" s="298">
        <v>3384032</v>
      </c>
      <c r="I30" s="299">
        <v>3160492</v>
      </c>
      <c r="J30" s="298">
        <v>3137092</v>
      </c>
      <c r="K30" s="313">
        <v>2913592</v>
      </c>
      <c r="L30" s="313">
        <v>2690042</v>
      </c>
      <c r="M30" s="313">
        <v>2466492</v>
      </c>
      <c r="N30" s="313">
        <v>2274192</v>
      </c>
      <c r="O30" s="313">
        <v>2150692</v>
      </c>
      <c r="P30" s="313">
        <v>1927092</v>
      </c>
      <c r="Q30" s="314">
        <v>1743632</v>
      </c>
      <c r="R30" s="313">
        <v>1580192</v>
      </c>
      <c r="S30" s="315">
        <v>1371188</v>
      </c>
      <c r="T30" s="316"/>
      <c r="U30" s="317"/>
    </row>
    <row r="31" spans="2:21" s="318" customFormat="1" ht="22.5" customHeight="1">
      <c r="B31" s="294" t="s">
        <v>16</v>
      </c>
      <c r="C31" s="295" t="s">
        <v>354</v>
      </c>
      <c r="D31" s="296">
        <f aca="true" t="shared" si="7" ref="D31:S31">D29-D30</f>
        <v>-4473304</v>
      </c>
      <c r="E31" s="297">
        <f t="shared" si="7"/>
        <v>-43749639</v>
      </c>
      <c r="F31" s="298">
        <f t="shared" si="7"/>
        <v>-72367578</v>
      </c>
      <c r="G31" s="298">
        <f t="shared" si="7"/>
        <v>-5110159</v>
      </c>
      <c r="H31" s="298">
        <f t="shared" si="7"/>
        <v>4997158</v>
      </c>
      <c r="I31" s="298">
        <f t="shared" si="7"/>
        <v>4889358</v>
      </c>
      <c r="J31" s="298">
        <f t="shared" si="7"/>
        <v>4889358</v>
      </c>
      <c r="K31" s="298">
        <f t="shared" si="7"/>
        <v>4889358</v>
      </c>
      <c r="L31" s="298">
        <f t="shared" si="7"/>
        <v>4889358</v>
      </c>
      <c r="M31" s="298">
        <f t="shared" si="7"/>
        <v>4889358</v>
      </c>
      <c r="N31" s="298">
        <f t="shared" si="7"/>
        <v>4458158</v>
      </c>
      <c r="O31" s="298">
        <f t="shared" si="7"/>
        <v>4458158</v>
      </c>
      <c r="P31" s="298">
        <f t="shared" si="7"/>
        <v>4458158</v>
      </c>
      <c r="Q31" s="299">
        <f t="shared" si="7"/>
        <v>4458158</v>
      </c>
      <c r="R31" s="298">
        <f t="shared" si="7"/>
        <v>4458158</v>
      </c>
      <c r="S31" s="319">
        <f t="shared" si="7"/>
        <v>3371101</v>
      </c>
      <c r="T31" s="319"/>
      <c r="U31" s="296"/>
    </row>
    <row r="32" spans="2:21" s="303" customFormat="1" ht="22.5" customHeight="1">
      <c r="B32" s="294" t="s">
        <v>18</v>
      </c>
      <c r="C32" s="295" t="s">
        <v>355</v>
      </c>
      <c r="D32" s="296"/>
      <c r="E32" s="297"/>
      <c r="F32" s="298"/>
      <c r="G32" s="298"/>
      <c r="H32" s="298"/>
      <c r="I32" s="298"/>
      <c r="J32" s="298"/>
      <c r="K32" s="313"/>
      <c r="L32" s="313"/>
      <c r="M32" s="313"/>
      <c r="N32" s="313"/>
      <c r="O32" s="313"/>
      <c r="P32" s="313"/>
      <c r="Q32" s="314"/>
      <c r="R32" s="313"/>
      <c r="S32" s="320"/>
      <c r="T32" s="316"/>
      <c r="U32" s="317"/>
    </row>
    <row r="33" spans="2:21" s="267" customFormat="1" ht="15" customHeight="1">
      <c r="B33" s="260" t="s">
        <v>356</v>
      </c>
      <c r="C33" s="321" t="s">
        <v>357</v>
      </c>
      <c r="D33" s="322">
        <f aca="true" t="shared" si="8" ref="D33:U33">D7/D29</f>
        <v>0.8763448990531155</v>
      </c>
      <c r="E33" s="323">
        <f t="shared" si="8"/>
        <v>0.6758719338792448</v>
      </c>
      <c r="F33" s="324">
        <f t="shared" si="8"/>
        <v>0.7566099700610757</v>
      </c>
      <c r="G33" s="324">
        <f t="shared" si="8"/>
        <v>1.7856859802437213</v>
      </c>
      <c r="H33" s="324">
        <f t="shared" si="8"/>
        <v>5.978707200290174</v>
      </c>
      <c r="I33" s="324">
        <f t="shared" si="8"/>
        <v>5.617411877239949</v>
      </c>
      <c r="J33" s="324">
        <f t="shared" si="8"/>
        <v>5.024632932367361</v>
      </c>
      <c r="K33" s="324">
        <f t="shared" si="8"/>
        <v>4.541949775405455</v>
      </c>
      <c r="L33" s="324">
        <f t="shared" si="8"/>
        <v>4.030826846452226</v>
      </c>
      <c r="M33" s="324">
        <f t="shared" si="8"/>
        <v>3.4886370711746433</v>
      </c>
      <c r="N33" s="324">
        <f t="shared" si="8"/>
        <v>3.149529213424733</v>
      </c>
      <c r="O33" s="324">
        <f t="shared" si="8"/>
        <v>2.53381072349955</v>
      </c>
      <c r="P33" s="324">
        <f t="shared" si="8"/>
        <v>1.924343917622646</v>
      </c>
      <c r="Q33" s="325">
        <f t="shared" si="8"/>
        <v>1.2624192370267293</v>
      </c>
      <c r="R33" s="324">
        <f t="shared" si="8"/>
        <v>0.5582818153965902</v>
      </c>
      <c r="S33" s="326">
        <f t="shared" si="8"/>
        <v>0</v>
      </c>
      <c r="T33" s="326" t="e">
        <f t="shared" si="8"/>
        <v>#DIV/0!</v>
      </c>
      <c r="U33" s="322" t="e">
        <f t="shared" si="8"/>
        <v>#DIV/0!</v>
      </c>
    </row>
    <row r="34" spans="2:21" s="267" customFormat="1" ht="16.5" customHeight="1" thickBot="1">
      <c r="B34" s="260" t="s">
        <v>358</v>
      </c>
      <c r="C34" s="321" t="s">
        <v>359</v>
      </c>
      <c r="D34" s="322">
        <f aca="true" t="shared" si="9" ref="D34:U34">D11/D29</f>
        <v>0.460973719950997</v>
      </c>
      <c r="E34" s="323">
        <f t="shared" si="9"/>
        <v>0.06321701835967171</v>
      </c>
      <c r="F34" s="324">
        <f t="shared" si="9"/>
        <v>0.04685684400749769</v>
      </c>
      <c r="G34" s="324">
        <f t="shared" si="9"/>
        <v>0.0873305588679419</v>
      </c>
      <c r="H34" s="327">
        <f t="shared" si="9"/>
        <v>0.25724270658462584</v>
      </c>
      <c r="I34" s="324">
        <f t="shared" si="9"/>
        <v>0.21426486207817538</v>
      </c>
      <c r="J34" s="324">
        <f t="shared" si="9"/>
        <v>0.16116714113960717</v>
      </c>
      <c r="K34" s="324">
        <f t="shared" si="9"/>
        <v>0.1105223024625302</v>
      </c>
      <c r="L34" s="324">
        <f t="shared" si="9"/>
        <v>0.05689104678470591</v>
      </c>
      <c r="M34" s="324">
        <f t="shared" si="9"/>
        <v>0</v>
      </c>
      <c r="N34" s="324">
        <f t="shared" si="9"/>
        <v>0</v>
      </c>
      <c r="O34" s="324">
        <f t="shared" si="9"/>
        <v>0</v>
      </c>
      <c r="P34" s="324">
        <f t="shared" si="9"/>
        <v>0</v>
      </c>
      <c r="Q34" s="325">
        <f t="shared" si="9"/>
        <v>0</v>
      </c>
      <c r="R34" s="324">
        <f t="shared" si="9"/>
        <v>0</v>
      </c>
      <c r="S34" s="328">
        <f t="shared" si="9"/>
        <v>0</v>
      </c>
      <c r="T34" s="329" t="e">
        <f t="shared" si="9"/>
        <v>#DIV/0!</v>
      </c>
      <c r="U34" s="330" t="e">
        <f t="shared" si="9"/>
        <v>#DIV/0!</v>
      </c>
    </row>
    <row r="35" spans="2:21" s="267" customFormat="1" ht="15" customHeight="1">
      <c r="B35" s="260" t="s">
        <v>360</v>
      </c>
      <c r="C35" s="321" t="s">
        <v>361</v>
      </c>
      <c r="D35" s="322">
        <f aca="true" t="shared" si="10" ref="D35:U35">D20/D29</f>
        <v>0.18946008519724408</v>
      </c>
      <c r="E35" s="331">
        <f t="shared" si="10"/>
        <v>0.04661939344535636</v>
      </c>
      <c r="F35" s="332">
        <f t="shared" si="10"/>
        <v>0.05557101993164099</v>
      </c>
      <c r="G35" s="332">
        <f t="shared" si="10"/>
        <v>0.09553224313903423</v>
      </c>
      <c r="H35" s="324">
        <f t="shared" si="10"/>
        <v>0.8048019433994457</v>
      </c>
      <c r="I35" s="332">
        <f t="shared" si="10"/>
        <v>0.7951400336652236</v>
      </c>
      <c r="J35" s="332">
        <f t="shared" si="10"/>
        <v>0.7981558472300955</v>
      </c>
      <c r="K35" s="332">
        <f t="shared" si="10"/>
        <v>0.7903367316207331</v>
      </c>
      <c r="L35" s="332">
        <f t="shared" si="10"/>
        <v>0.7929398105390928</v>
      </c>
      <c r="M35" s="332">
        <f t="shared" si="10"/>
        <v>0.7957282978853566</v>
      </c>
      <c r="N35" s="332">
        <f t="shared" si="10"/>
        <v>0.7754882024850164</v>
      </c>
      <c r="O35" s="332">
        <f t="shared" si="10"/>
        <v>0.7738347821481801</v>
      </c>
      <c r="P35" s="332">
        <f t="shared" si="10"/>
        <v>0.780677029090482</v>
      </c>
      <c r="Q35" s="333">
        <f t="shared" si="10"/>
        <v>0.7740181463738695</v>
      </c>
      <c r="R35" s="332">
        <f t="shared" si="10"/>
        <v>0.7697066251542226</v>
      </c>
      <c r="S35" s="334">
        <f t="shared" si="10"/>
        <v>0.7244604873300636</v>
      </c>
      <c r="T35" s="333" t="e">
        <f t="shared" si="10"/>
        <v>#DIV/0!</v>
      </c>
      <c r="U35" s="335" t="e">
        <f t="shared" si="10"/>
        <v>#DIV/0!</v>
      </c>
    </row>
    <row r="36" spans="2:21" s="267" customFormat="1" ht="25.5" customHeight="1" thickBot="1">
      <c r="B36" s="336" t="s">
        <v>362</v>
      </c>
      <c r="C36" s="337" t="s">
        <v>363</v>
      </c>
      <c r="D36" s="330">
        <f aca="true" t="shared" si="11" ref="D36:U36">(D23+D28)/D29</f>
        <v>0.18946008519724408</v>
      </c>
      <c r="E36" s="338">
        <f t="shared" si="11"/>
        <v>0.02787645663893881</v>
      </c>
      <c r="F36" s="339">
        <f t="shared" si="11"/>
        <v>0.02800830205299561</v>
      </c>
      <c r="G36" s="339">
        <f t="shared" si="11"/>
        <v>0.027460486648648162</v>
      </c>
      <c r="H36" s="339">
        <f t="shared" si="11"/>
        <v>0.06789012061533028</v>
      </c>
      <c r="I36" s="339">
        <f t="shared" si="11"/>
        <v>0.05679608936812487</v>
      </c>
      <c r="J36" s="339">
        <f t="shared" si="11"/>
        <v>0.056463318154352175</v>
      </c>
      <c r="K36" s="339">
        <f t="shared" si="11"/>
        <v>0.0575679710878578</v>
      </c>
      <c r="L36" s="339">
        <f t="shared" si="11"/>
        <v>0.05873815869330026</v>
      </c>
      <c r="M36" s="339">
        <f t="shared" si="11"/>
        <v>0.059979472120829</v>
      </c>
      <c r="N36" s="339">
        <f t="shared" si="11"/>
        <v>0</v>
      </c>
      <c r="O36" s="339">
        <f t="shared" si="11"/>
        <v>0</v>
      </c>
      <c r="P36" s="339">
        <f t="shared" si="11"/>
        <v>0</v>
      </c>
      <c r="Q36" s="340">
        <f t="shared" si="11"/>
        <v>0</v>
      </c>
      <c r="R36" s="339">
        <f t="shared" si="11"/>
        <v>0</v>
      </c>
      <c r="S36" s="329">
        <f t="shared" si="11"/>
        <v>0</v>
      </c>
      <c r="T36" s="329" t="e">
        <f t="shared" si="11"/>
        <v>#DIV/0!</v>
      </c>
      <c r="U36" s="330" t="e">
        <f t="shared" si="11"/>
        <v>#DIV/0!</v>
      </c>
    </row>
    <row r="37" ht="12.75">
      <c r="S37" s="47"/>
    </row>
    <row r="38" spans="2:11" ht="12.75">
      <c r="B38" s="620" t="s">
        <v>364</v>
      </c>
      <c r="C38" s="620"/>
      <c r="D38" s="620"/>
      <c r="E38" s="620"/>
      <c r="F38" s="620"/>
      <c r="G38" s="620"/>
      <c r="H38" s="620"/>
      <c r="I38" s="620"/>
      <c r="J38" s="620"/>
      <c r="K38" s="620"/>
    </row>
    <row r="39" spans="2:11" ht="12.75">
      <c r="B39" s="621" t="s">
        <v>365</v>
      </c>
      <c r="C39" s="622"/>
      <c r="D39" s="622"/>
      <c r="E39" s="622"/>
      <c r="F39" s="622"/>
      <c r="G39" s="622"/>
      <c r="H39" s="622"/>
      <c r="I39" s="622"/>
      <c r="J39" s="622"/>
      <c r="K39" s="622"/>
    </row>
    <row r="43" ht="12.75" hidden="1">
      <c r="E43" s="322" t="e">
        <f>E20/E38</f>
        <v>#DIV/0!</v>
      </c>
    </row>
  </sheetData>
  <mergeCells count="8">
    <mergeCell ref="M4:S4"/>
    <mergeCell ref="B38:K38"/>
    <mergeCell ref="B39:K39"/>
    <mergeCell ref="B1:J1"/>
    <mergeCell ref="B4:B5"/>
    <mergeCell ref="C4:C5"/>
    <mergeCell ref="D4:D5"/>
    <mergeCell ref="E4:L4"/>
  </mergeCells>
  <printOptions horizontalCentered="1" verticalCentered="1"/>
  <pageMargins left="0.5905511811023623" right="0.5905511811023623" top="0.9055118110236221" bottom="0.5511811023622047" header="0.5118110236220472" footer="0.31496062992125984"/>
  <pageSetup horizontalDpi="600" verticalDpi="600" orientation="landscape" paperSize="9" scale="70" r:id="rId1"/>
  <headerFooter alignWithMargins="0">
    <oddHeader>&amp;R&amp;9Załącznik nr 8
do Uchwały  nr ...............
z dnia ..............................
w sprawie budżetu Związku
na rok 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B1:AW44"/>
  <sheetViews>
    <sheetView tabSelected="1" zoomScale="75" zoomScaleNormal="75" zoomScaleSheetLayoutView="100" workbookViewId="0" topLeftCell="E10">
      <selection activeCell="R40" sqref="R40"/>
    </sheetView>
  </sheetViews>
  <sheetFormatPr defaultColWidth="9.00390625" defaultRowHeight="12.75"/>
  <cols>
    <col min="1" max="1" width="2.875" style="97" customWidth="1"/>
    <col min="2" max="2" width="3.375" style="97" customWidth="1"/>
    <col min="3" max="3" width="27.75390625" style="97" customWidth="1"/>
    <col min="4" max="4" width="8.875" style="97" customWidth="1"/>
    <col min="5" max="5" width="9.00390625" style="97" customWidth="1"/>
    <col min="6" max="6" width="14.375" style="97" customWidth="1"/>
    <col min="7" max="7" width="15.625" style="97" customWidth="1"/>
    <col min="8" max="8" width="13.625" style="97" customWidth="1"/>
    <col min="9" max="9" width="13.25390625" style="97" customWidth="1"/>
    <col min="10" max="10" width="14.875" style="97" customWidth="1"/>
    <col min="11" max="11" width="13.625" style="97" customWidth="1"/>
    <col min="12" max="12" width="8.625" style="97" customWidth="1"/>
    <col min="13" max="13" width="9.875" style="97" customWidth="1"/>
    <col min="14" max="14" width="13.625" style="97" customWidth="1"/>
    <col min="15" max="15" width="10.875" style="97" customWidth="1"/>
    <col min="16" max="16" width="9.25390625" style="97" customWidth="1"/>
    <col min="17" max="17" width="8.875" style="97" customWidth="1"/>
    <col min="18" max="18" width="13.25390625" style="97" customWidth="1"/>
    <col min="19" max="16384" width="9.125" style="97" customWidth="1"/>
  </cols>
  <sheetData>
    <row r="1" spans="3:10" ht="15.75">
      <c r="C1" s="98" t="s">
        <v>169</v>
      </c>
      <c r="J1" s="99" t="s">
        <v>374</v>
      </c>
    </row>
    <row r="2" spans="3:8" ht="12.75">
      <c r="C2" s="97" t="s">
        <v>115</v>
      </c>
      <c r="H2" s="97" t="s">
        <v>116</v>
      </c>
    </row>
    <row r="3" spans="2:49" ht="18.75">
      <c r="B3" s="646" t="s">
        <v>117</v>
      </c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655"/>
      <c r="AS3" s="655"/>
      <c r="AT3" s="655"/>
      <c r="AU3" s="655"/>
      <c r="AV3" s="655"/>
      <c r="AW3" s="655"/>
    </row>
    <row r="4" spans="2:49" ht="18.75">
      <c r="B4" s="646" t="s">
        <v>170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5"/>
      <c r="AO4" s="655"/>
      <c r="AP4" s="655"/>
      <c r="AQ4" s="655"/>
      <c r="AR4" s="655"/>
      <c r="AS4" s="655"/>
      <c r="AT4" s="655"/>
      <c r="AU4" s="655"/>
      <c r="AV4" s="655"/>
      <c r="AW4" s="655"/>
    </row>
    <row r="5" ht="13.5" thickBot="1"/>
    <row r="6" spans="2:18" ht="12.75" customHeight="1">
      <c r="B6" s="653" t="s">
        <v>0</v>
      </c>
      <c r="C6" s="648" t="s">
        <v>118</v>
      </c>
      <c r="D6" s="648" t="s">
        <v>119</v>
      </c>
      <c r="E6" s="648" t="s">
        <v>120</v>
      </c>
      <c r="F6" s="648" t="s">
        <v>121</v>
      </c>
      <c r="G6" s="648" t="s">
        <v>122</v>
      </c>
      <c r="H6" s="648"/>
      <c r="I6" s="648" t="s">
        <v>123</v>
      </c>
      <c r="J6" s="648"/>
      <c r="K6" s="648"/>
      <c r="L6" s="648"/>
      <c r="M6" s="648"/>
      <c r="N6" s="648"/>
      <c r="O6" s="648"/>
      <c r="P6" s="648"/>
      <c r="Q6" s="648"/>
      <c r="R6" s="649"/>
    </row>
    <row r="7" spans="2:18" ht="12.75" customHeight="1">
      <c r="B7" s="654"/>
      <c r="C7" s="647"/>
      <c r="D7" s="647"/>
      <c r="E7" s="647"/>
      <c r="F7" s="647"/>
      <c r="G7" s="647" t="s">
        <v>124</v>
      </c>
      <c r="H7" s="647" t="s">
        <v>125</v>
      </c>
      <c r="I7" s="647" t="s">
        <v>126</v>
      </c>
      <c r="J7" s="647"/>
      <c r="K7" s="647"/>
      <c r="L7" s="647"/>
      <c r="M7" s="647"/>
      <c r="N7" s="647"/>
      <c r="O7" s="647"/>
      <c r="P7" s="647"/>
      <c r="Q7" s="647"/>
      <c r="R7" s="656"/>
    </row>
    <row r="8" spans="2:18" ht="12.75" customHeight="1">
      <c r="B8" s="654"/>
      <c r="C8" s="647"/>
      <c r="D8" s="647"/>
      <c r="E8" s="647"/>
      <c r="F8" s="647"/>
      <c r="G8" s="647"/>
      <c r="H8" s="647"/>
      <c r="I8" s="647" t="s">
        <v>127</v>
      </c>
      <c r="J8" s="647" t="s">
        <v>128</v>
      </c>
      <c r="K8" s="647"/>
      <c r="L8" s="647"/>
      <c r="M8" s="647"/>
      <c r="N8" s="647"/>
      <c r="O8" s="647"/>
      <c r="P8" s="647"/>
      <c r="Q8" s="647"/>
      <c r="R8" s="656"/>
    </row>
    <row r="9" spans="2:18" ht="38.25" customHeight="1">
      <c r="B9" s="654"/>
      <c r="C9" s="647"/>
      <c r="D9" s="647"/>
      <c r="E9" s="647"/>
      <c r="F9" s="647"/>
      <c r="G9" s="647"/>
      <c r="H9" s="647"/>
      <c r="I9" s="647"/>
      <c r="J9" s="647" t="s">
        <v>129</v>
      </c>
      <c r="K9" s="647"/>
      <c r="L9" s="647"/>
      <c r="M9" s="647"/>
      <c r="N9" s="647" t="s">
        <v>130</v>
      </c>
      <c r="O9" s="647"/>
      <c r="P9" s="647"/>
      <c r="Q9" s="647"/>
      <c r="R9" s="656"/>
    </row>
    <row r="10" spans="2:18" ht="12.75" customHeight="1">
      <c r="B10" s="654"/>
      <c r="C10" s="647"/>
      <c r="D10" s="647"/>
      <c r="E10" s="647"/>
      <c r="F10" s="647"/>
      <c r="G10" s="647"/>
      <c r="H10" s="647"/>
      <c r="I10" s="647"/>
      <c r="J10" s="647" t="s">
        <v>131</v>
      </c>
      <c r="K10" s="647" t="s">
        <v>132</v>
      </c>
      <c r="L10" s="647"/>
      <c r="M10" s="647"/>
      <c r="N10" s="647" t="s">
        <v>131</v>
      </c>
      <c r="O10" s="647" t="s">
        <v>132</v>
      </c>
      <c r="P10" s="647"/>
      <c r="Q10" s="647"/>
      <c r="R10" s="656"/>
    </row>
    <row r="11" spans="2:18" ht="72">
      <c r="B11" s="654"/>
      <c r="C11" s="647"/>
      <c r="D11" s="647"/>
      <c r="E11" s="647"/>
      <c r="F11" s="647"/>
      <c r="G11" s="647"/>
      <c r="H11" s="647"/>
      <c r="I11" s="647"/>
      <c r="J11" s="647"/>
      <c r="K11" s="450" t="s">
        <v>133</v>
      </c>
      <c r="L11" s="451" t="s">
        <v>134</v>
      </c>
      <c r="M11" s="451" t="s">
        <v>135</v>
      </c>
      <c r="N11" s="647"/>
      <c r="O11" s="450" t="s">
        <v>136</v>
      </c>
      <c r="P11" s="450" t="s">
        <v>133</v>
      </c>
      <c r="Q11" s="450" t="s">
        <v>134</v>
      </c>
      <c r="R11" s="452" t="s">
        <v>137</v>
      </c>
    </row>
    <row r="12" spans="2:18" s="101" customFormat="1" ht="12.75" thickBot="1">
      <c r="B12" s="460"/>
      <c r="C12" s="462"/>
      <c r="D12" s="466"/>
      <c r="E12" s="466"/>
      <c r="F12" s="466" t="s">
        <v>138</v>
      </c>
      <c r="G12" s="466"/>
      <c r="H12" s="467"/>
      <c r="I12" s="467" t="s">
        <v>139</v>
      </c>
      <c r="J12" s="466" t="s">
        <v>140</v>
      </c>
      <c r="K12" s="466"/>
      <c r="L12" s="466"/>
      <c r="M12" s="466"/>
      <c r="N12" s="466" t="s">
        <v>141</v>
      </c>
      <c r="O12" s="466"/>
      <c r="P12" s="466"/>
      <c r="Q12" s="466"/>
      <c r="R12" s="468"/>
    </row>
    <row r="13" spans="2:18" s="474" customFormat="1" ht="12.75" thickBot="1" thickTop="1">
      <c r="B13" s="469">
        <v>1</v>
      </c>
      <c r="C13" s="470">
        <v>2</v>
      </c>
      <c r="D13" s="471">
        <v>3</v>
      </c>
      <c r="E13" s="471">
        <v>4</v>
      </c>
      <c r="F13" s="471">
        <v>5</v>
      </c>
      <c r="G13" s="471">
        <v>6</v>
      </c>
      <c r="H13" s="472">
        <v>7</v>
      </c>
      <c r="I13" s="472">
        <v>8</v>
      </c>
      <c r="J13" s="472">
        <v>9</v>
      </c>
      <c r="K13" s="471">
        <v>10</v>
      </c>
      <c r="L13" s="471">
        <v>11</v>
      </c>
      <c r="M13" s="472">
        <v>12</v>
      </c>
      <c r="N13" s="472">
        <v>13</v>
      </c>
      <c r="O13" s="472">
        <v>14</v>
      </c>
      <c r="P13" s="471">
        <v>15</v>
      </c>
      <c r="Q13" s="471">
        <v>16</v>
      </c>
      <c r="R13" s="473">
        <v>17</v>
      </c>
    </row>
    <row r="14" spans="2:18" ht="13.5" thickTop="1">
      <c r="B14" s="461" t="s">
        <v>142</v>
      </c>
      <c r="C14" s="463" t="s">
        <v>143</v>
      </c>
      <c r="D14" s="633" t="s">
        <v>144</v>
      </c>
      <c r="E14" s="634"/>
      <c r="F14" s="108">
        <v>321253696</v>
      </c>
      <c r="G14" s="108">
        <f>SUM(G15:G18)</f>
        <v>183446895</v>
      </c>
      <c r="H14" s="108">
        <f>SUM(H15:H18)</f>
        <v>137806801</v>
      </c>
      <c r="I14" s="464">
        <f>J14+N14</f>
        <v>123897439</v>
      </c>
      <c r="J14" s="464">
        <f>K14+L14+M14</f>
        <v>44234239</v>
      </c>
      <c r="K14" s="108">
        <v>43749639</v>
      </c>
      <c r="L14" s="108">
        <v>0</v>
      </c>
      <c r="M14" s="464">
        <v>484600</v>
      </c>
      <c r="N14" s="464">
        <f>SUM(O14:R14)</f>
        <v>79663200</v>
      </c>
      <c r="O14" s="464">
        <v>0</v>
      </c>
      <c r="P14" s="108">
        <v>0</v>
      </c>
      <c r="Q14" s="108">
        <v>0</v>
      </c>
      <c r="R14" s="465">
        <v>79663200</v>
      </c>
    </row>
    <row r="15" spans="2:18" ht="24">
      <c r="B15" s="631" t="s">
        <v>145</v>
      </c>
      <c r="C15" s="104" t="s">
        <v>146</v>
      </c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5"/>
    </row>
    <row r="16" spans="2:18" ht="36">
      <c r="B16" s="632"/>
      <c r="C16" s="104" t="s">
        <v>171</v>
      </c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5"/>
    </row>
    <row r="17" spans="2:18" ht="48">
      <c r="B17" s="632"/>
      <c r="C17" s="104" t="s">
        <v>147</v>
      </c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5"/>
    </row>
    <row r="18" spans="2:18" ht="48">
      <c r="B18" s="632"/>
      <c r="C18" s="105" t="s">
        <v>172</v>
      </c>
      <c r="D18" s="100"/>
      <c r="E18" s="100" t="s">
        <v>148</v>
      </c>
      <c r="F18" s="100">
        <f>SUM(F19:F22)</f>
        <v>321253696</v>
      </c>
      <c r="G18" s="100">
        <f>SUM(G19:G22)</f>
        <v>183446895</v>
      </c>
      <c r="H18" s="100">
        <f>SUM(H19:H22)</f>
        <v>137806801</v>
      </c>
      <c r="I18" s="100">
        <f aca="true" t="shared" si="0" ref="I18:R18">I14</f>
        <v>123897439</v>
      </c>
      <c r="J18" s="100">
        <f t="shared" si="0"/>
        <v>44234239</v>
      </c>
      <c r="K18" s="100">
        <f t="shared" si="0"/>
        <v>43749639</v>
      </c>
      <c r="L18" s="100">
        <f t="shared" si="0"/>
        <v>0</v>
      </c>
      <c r="M18" s="100">
        <f t="shared" si="0"/>
        <v>484600</v>
      </c>
      <c r="N18" s="100">
        <f t="shared" si="0"/>
        <v>79663200</v>
      </c>
      <c r="O18" s="100">
        <f t="shared" si="0"/>
        <v>0</v>
      </c>
      <c r="P18" s="100">
        <f t="shared" si="0"/>
        <v>0</v>
      </c>
      <c r="Q18" s="100">
        <f t="shared" si="0"/>
        <v>0</v>
      </c>
      <c r="R18" s="453">
        <f t="shared" si="0"/>
        <v>79663200</v>
      </c>
    </row>
    <row r="19" spans="2:18" ht="12.75">
      <c r="B19" s="632"/>
      <c r="C19" s="106">
        <v>2006</v>
      </c>
      <c r="D19" s="637"/>
      <c r="E19" s="637"/>
      <c r="F19" s="100">
        <f>G19+H19</f>
        <v>18515205</v>
      </c>
      <c r="G19" s="100">
        <v>7277332</v>
      </c>
      <c r="H19" s="100">
        <v>11237873</v>
      </c>
      <c r="I19" s="637"/>
      <c r="J19" s="637"/>
      <c r="K19" s="637"/>
      <c r="L19" s="637"/>
      <c r="M19" s="637"/>
      <c r="N19" s="637"/>
      <c r="O19" s="637"/>
      <c r="P19" s="637"/>
      <c r="Q19" s="637"/>
      <c r="R19" s="641"/>
    </row>
    <row r="20" spans="2:18" ht="12.75">
      <c r="B20" s="632"/>
      <c r="C20" s="107">
        <v>2007</v>
      </c>
      <c r="D20" s="638"/>
      <c r="E20" s="638"/>
      <c r="F20" s="100">
        <f>SUM(G20:H20)</f>
        <v>123897439</v>
      </c>
      <c r="G20" s="100">
        <v>44234239</v>
      </c>
      <c r="H20" s="100">
        <v>79663200</v>
      </c>
      <c r="I20" s="638"/>
      <c r="J20" s="638"/>
      <c r="K20" s="638"/>
      <c r="L20" s="638"/>
      <c r="M20" s="638"/>
      <c r="N20" s="638"/>
      <c r="O20" s="638"/>
      <c r="P20" s="638"/>
      <c r="Q20" s="638"/>
      <c r="R20" s="642"/>
    </row>
    <row r="21" spans="2:18" ht="12.75">
      <c r="B21" s="632"/>
      <c r="C21" s="107">
        <v>2008</v>
      </c>
      <c r="D21" s="638"/>
      <c r="E21" s="638"/>
      <c r="F21" s="100">
        <f>SUM(G21:H21)</f>
        <v>144805132</v>
      </c>
      <c r="G21" s="100">
        <v>111505352</v>
      </c>
      <c r="H21" s="100">
        <v>33299780</v>
      </c>
      <c r="I21" s="638"/>
      <c r="J21" s="638"/>
      <c r="K21" s="638"/>
      <c r="L21" s="638"/>
      <c r="M21" s="638"/>
      <c r="N21" s="638"/>
      <c r="O21" s="638"/>
      <c r="P21" s="638"/>
      <c r="Q21" s="638"/>
      <c r="R21" s="642"/>
    </row>
    <row r="22" spans="2:18" ht="12.75">
      <c r="B22" s="640"/>
      <c r="C22" s="106">
        <v>2009</v>
      </c>
      <c r="D22" s="639"/>
      <c r="E22" s="639"/>
      <c r="F22" s="100">
        <f>SUM(G22:H22)</f>
        <v>34035920</v>
      </c>
      <c r="G22" s="100">
        <v>20429972</v>
      </c>
      <c r="H22" s="100">
        <v>13605948</v>
      </c>
      <c r="I22" s="639"/>
      <c r="J22" s="639"/>
      <c r="K22" s="639"/>
      <c r="L22" s="639"/>
      <c r="M22" s="639"/>
      <c r="N22" s="639"/>
      <c r="O22" s="639"/>
      <c r="P22" s="639"/>
      <c r="Q22" s="639"/>
      <c r="R22" s="643"/>
    </row>
    <row r="23" spans="2:18" ht="12.75" hidden="1">
      <c r="B23" s="631" t="s">
        <v>149</v>
      </c>
      <c r="C23" s="109" t="s">
        <v>150</v>
      </c>
      <c r="D23" s="108"/>
      <c r="E23" s="108"/>
      <c r="F23" s="100"/>
      <c r="G23" s="100"/>
      <c r="H23" s="100"/>
      <c r="I23" s="108"/>
      <c r="J23" s="108"/>
      <c r="K23" s="108"/>
      <c r="L23" s="108"/>
      <c r="M23" s="108"/>
      <c r="N23" s="108"/>
      <c r="O23" s="108"/>
      <c r="P23" s="108"/>
      <c r="Q23" s="108"/>
      <c r="R23" s="455"/>
    </row>
    <row r="24" spans="2:18" ht="12.75" hidden="1">
      <c r="B24" s="632"/>
      <c r="C24" s="107" t="s">
        <v>151</v>
      </c>
      <c r="D24" s="644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5"/>
    </row>
    <row r="25" spans="2:18" ht="12.75" hidden="1">
      <c r="B25" s="632"/>
      <c r="C25" s="107" t="s">
        <v>152</v>
      </c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4"/>
      <c r="Q25" s="644"/>
      <c r="R25" s="645"/>
    </row>
    <row r="26" spans="2:18" ht="12.75" hidden="1">
      <c r="B26" s="632"/>
      <c r="C26" s="105" t="s">
        <v>153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456"/>
    </row>
    <row r="27" spans="2:18" ht="12.75" hidden="1">
      <c r="B27" s="632"/>
      <c r="C27" s="106" t="s">
        <v>154</v>
      </c>
      <c r="D27" s="637"/>
      <c r="E27" s="637"/>
      <c r="F27" s="110"/>
      <c r="G27" s="110"/>
      <c r="H27" s="110"/>
      <c r="I27" s="637"/>
      <c r="J27" s="637"/>
      <c r="K27" s="637"/>
      <c r="L27" s="637"/>
      <c r="M27" s="637"/>
      <c r="N27" s="637"/>
      <c r="O27" s="637"/>
      <c r="P27" s="637"/>
      <c r="Q27" s="637"/>
      <c r="R27" s="641"/>
    </row>
    <row r="28" spans="2:18" ht="12.75" hidden="1">
      <c r="B28" s="632"/>
      <c r="C28" s="107">
        <v>2005</v>
      </c>
      <c r="D28" s="638"/>
      <c r="E28" s="638"/>
      <c r="F28" s="110"/>
      <c r="G28" s="110"/>
      <c r="H28" s="110"/>
      <c r="I28" s="638"/>
      <c r="J28" s="638"/>
      <c r="K28" s="638"/>
      <c r="L28" s="638"/>
      <c r="M28" s="638"/>
      <c r="N28" s="638"/>
      <c r="O28" s="638"/>
      <c r="P28" s="638"/>
      <c r="Q28" s="638"/>
      <c r="R28" s="642"/>
    </row>
    <row r="29" spans="2:18" ht="12.75" hidden="1">
      <c r="B29" s="632"/>
      <c r="C29" s="107">
        <v>2006</v>
      </c>
      <c r="D29" s="638"/>
      <c r="E29" s="638"/>
      <c r="F29" s="110"/>
      <c r="G29" s="110"/>
      <c r="H29" s="110"/>
      <c r="I29" s="638"/>
      <c r="J29" s="638"/>
      <c r="K29" s="638"/>
      <c r="L29" s="638"/>
      <c r="M29" s="638"/>
      <c r="N29" s="638"/>
      <c r="O29" s="638"/>
      <c r="P29" s="638"/>
      <c r="Q29" s="638"/>
      <c r="R29" s="642"/>
    </row>
    <row r="30" spans="2:18" ht="12.75" hidden="1">
      <c r="B30" s="457" t="s">
        <v>155</v>
      </c>
      <c r="C30" s="102" t="s">
        <v>156</v>
      </c>
      <c r="D30" s="639"/>
      <c r="E30" s="639"/>
      <c r="F30" s="110"/>
      <c r="G30" s="110"/>
      <c r="H30" s="110"/>
      <c r="I30" s="639"/>
      <c r="J30" s="639"/>
      <c r="K30" s="639"/>
      <c r="L30" s="639"/>
      <c r="M30" s="639"/>
      <c r="N30" s="639"/>
      <c r="O30" s="639"/>
      <c r="P30" s="639"/>
      <c r="Q30" s="639"/>
      <c r="R30" s="643"/>
    </row>
    <row r="31" spans="2:18" ht="12.75">
      <c r="B31" s="454" t="s">
        <v>157</v>
      </c>
      <c r="C31" s="103" t="s">
        <v>158</v>
      </c>
      <c r="D31" s="635" t="s">
        <v>144</v>
      </c>
      <c r="E31" s="636"/>
      <c r="F31" s="110">
        <f>F35</f>
        <v>0</v>
      </c>
      <c r="G31" s="110">
        <f>G35</f>
        <v>0</v>
      </c>
      <c r="H31" s="110">
        <f>H35</f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455">
        <v>0</v>
      </c>
    </row>
    <row r="32" spans="2:18" ht="12.75">
      <c r="B32" s="631" t="s">
        <v>159</v>
      </c>
      <c r="C32" s="104" t="s">
        <v>160</v>
      </c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5"/>
    </row>
    <row r="33" spans="2:18" ht="12.75">
      <c r="B33" s="632"/>
      <c r="C33" s="107" t="s">
        <v>161</v>
      </c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5"/>
    </row>
    <row r="34" spans="2:18" ht="12.75">
      <c r="B34" s="632"/>
      <c r="C34" s="107" t="s">
        <v>162</v>
      </c>
      <c r="D34" s="644"/>
      <c r="E34" s="644"/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5"/>
    </row>
    <row r="35" spans="2:18" ht="12.75">
      <c r="B35" s="632"/>
      <c r="C35" s="105" t="s">
        <v>163</v>
      </c>
      <c r="D35" s="110"/>
      <c r="E35" s="110"/>
      <c r="F35" s="100">
        <f>F36+F37+F38+F39</f>
        <v>0</v>
      </c>
      <c r="G35" s="100">
        <f>G36+G37+G38+G39</f>
        <v>0</v>
      </c>
      <c r="H35" s="100">
        <f>H36+H37+H38+H39</f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456">
        <v>0</v>
      </c>
    </row>
    <row r="36" spans="2:18" ht="12.75">
      <c r="B36" s="632"/>
      <c r="C36" s="106">
        <v>2006</v>
      </c>
      <c r="D36" s="637"/>
      <c r="E36" s="637"/>
      <c r="F36" s="100">
        <f>G36+H36</f>
        <v>0</v>
      </c>
      <c r="G36" s="100">
        <v>0</v>
      </c>
      <c r="H36" s="100">
        <v>0</v>
      </c>
      <c r="I36" s="637"/>
      <c r="J36" s="637"/>
      <c r="K36" s="637"/>
      <c r="L36" s="637"/>
      <c r="M36" s="637"/>
      <c r="N36" s="637"/>
      <c r="O36" s="637"/>
      <c r="P36" s="637"/>
      <c r="Q36" s="637"/>
      <c r="R36" s="641"/>
    </row>
    <row r="37" spans="2:18" ht="12.75">
      <c r="B37" s="632"/>
      <c r="C37" s="107">
        <v>2007</v>
      </c>
      <c r="D37" s="638"/>
      <c r="E37" s="638"/>
      <c r="F37" s="100">
        <f>G37+H37</f>
        <v>0</v>
      </c>
      <c r="G37" s="100">
        <v>0</v>
      </c>
      <c r="H37" s="100">
        <v>0</v>
      </c>
      <c r="I37" s="638"/>
      <c r="J37" s="638"/>
      <c r="K37" s="638"/>
      <c r="L37" s="638"/>
      <c r="M37" s="638"/>
      <c r="N37" s="638"/>
      <c r="O37" s="638"/>
      <c r="P37" s="638"/>
      <c r="Q37" s="638"/>
      <c r="R37" s="642"/>
    </row>
    <row r="38" spans="2:18" ht="12.75">
      <c r="B38" s="632"/>
      <c r="C38" s="107">
        <v>2008</v>
      </c>
      <c r="D38" s="638"/>
      <c r="E38" s="638"/>
      <c r="F38" s="100">
        <f>G38+H38</f>
        <v>0</v>
      </c>
      <c r="G38" s="100">
        <v>0</v>
      </c>
      <c r="H38" s="100">
        <v>0</v>
      </c>
      <c r="I38" s="638"/>
      <c r="J38" s="638"/>
      <c r="K38" s="638"/>
      <c r="L38" s="638"/>
      <c r="M38" s="638"/>
      <c r="N38" s="638"/>
      <c r="O38" s="638"/>
      <c r="P38" s="638"/>
      <c r="Q38" s="638"/>
      <c r="R38" s="642"/>
    </row>
    <row r="39" spans="2:18" ht="12.75">
      <c r="B39" s="640"/>
      <c r="C39" s="106">
        <v>2009</v>
      </c>
      <c r="D39" s="639"/>
      <c r="E39" s="639"/>
      <c r="F39" s="100">
        <f>G39+H39</f>
        <v>0</v>
      </c>
      <c r="G39" s="100">
        <v>0</v>
      </c>
      <c r="H39" s="100">
        <v>0</v>
      </c>
      <c r="I39" s="639"/>
      <c r="J39" s="639"/>
      <c r="K39" s="639"/>
      <c r="L39" s="639"/>
      <c r="M39" s="639"/>
      <c r="N39" s="639"/>
      <c r="O39" s="639"/>
      <c r="P39" s="639"/>
      <c r="Q39" s="639"/>
      <c r="R39" s="643"/>
    </row>
    <row r="40" spans="2:18" ht="13.5" thickBot="1">
      <c r="B40" s="650" t="s">
        <v>164</v>
      </c>
      <c r="C40" s="651"/>
      <c r="D40" s="652" t="s">
        <v>144</v>
      </c>
      <c r="E40" s="652"/>
      <c r="F40" s="458">
        <f aca="true" t="shared" si="1" ref="F40:R40">F14+F31</f>
        <v>321253696</v>
      </c>
      <c r="G40" s="458">
        <f t="shared" si="1"/>
        <v>183446895</v>
      </c>
      <c r="H40" s="458">
        <f t="shared" si="1"/>
        <v>137806801</v>
      </c>
      <c r="I40" s="458">
        <f t="shared" si="1"/>
        <v>123897439</v>
      </c>
      <c r="J40" s="458">
        <f t="shared" si="1"/>
        <v>44234239</v>
      </c>
      <c r="K40" s="458">
        <f t="shared" si="1"/>
        <v>43749639</v>
      </c>
      <c r="L40" s="458">
        <f t="shared" si="1"/>
        <v>0</v>
      </c>
      <c r="M40" s="458">
        <f t="shared" si="1"/>
        <v>484600</v>
      </c>
      <c r="N40" s="458">
        <f t="shared" si="1"/>
        <v>79663200</v>
      </c>
      <c r="O40" s="458">
        <f t="shared" si="1"/>
        <v>0</v>
      </c>
      <c r="P40" s="458">
        <f t="shared" si="1"/>
        <v>0</v>
      </c>
      <c r="Q40" s="458">
        <f t="shared" si="1"/>
        <v>0</v>
      </c>
      <c r="R40" s="459">
        <f t="shared" si="1"/>
        <v>79663200</v>
      </c>
    </row>
    <row r="41" spans="2:18" ht="15.75">
      <c r="B41" s="111" t="s">
        <v>165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2:18" ht="15.75">
      <c r="B42" s="111" t="s">
        <v>166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2:18" ht="15.75">
      <c r="B43" s="111" t="s">
        <v>167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2:18" ht="15.75">
      <c r="B44" s="113" t="s">
        <v>168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</sheetData>
  <mergeCells count="68">
    <mergeCell ref="M27:M30"/>
    <mergeCell ref="J36:J39"/>
    <mergeCell ref="J27:J30"/>
    <mergeCell ref="K27:K30"/>
    <mergeCell ref="L27:L30"/>
    <mergeCell ref="M36:M39"/>
    <mergeCell ref="K36:K39"/>
    <mergeCell ref="AB3:AW3"/>
    <mergeCell ref="AB4:AW4"/>
    <mergeCell ref="I7:R7"/>
    <mergeCell ref="O10:R10"/>
    <mergeCell ref="N9:R9"/>
    <mergeCell ref="J9:M9"/>
    <mergeCell ref="I8:I11"/>
    <mergeCell ref="J8:R8"/>
    <mergeCell ref="B40:C40"/>
    <mergeCell ref="D40:E40"/>
    <mergeCell ref="B6:B11"/>
    <mergeCell ref="C6:C11"/>
    <mergeCell ref="D6:D11"/>
    <mergeCell ref="E6:E11"/>
    <mergeCell ref="D15:R17"/>
    <mergeCell ref="N10:N11"/>
    <mergeCell ref="I27:I30"/>
    <mergeCell ref="F6:F11"/>
    <mergeCell ref="O27:O30"/>
    <mergeCell ref="B15:B22"/>
    <mergeCell ref="I6:R6"/>
    <mergeCell ref="B3:R3"/>
    <mergeCell ref="J10:J11"/>
    <mergeCell ref="G7:G11"/>
    <mergeCell ref="G6:H6"/>
    <mergeCell ref="H7:H11"/>
    <mergeCell ref="D19:D22"/>
    <mergeCell ref="E19:E22"/>
    <mergeCell ref="I19:I22"/>
    <mergeCell ref="J19:J22"/>
    <mergeCell ref="K19:K22"/>
    <mergeCell ref="B4:R4"/>
    <mergeCell ref="K10:M10"/>
    <mergeCell ref="N36:N39"/>
    <mergeCell ref="O36:O39"/>
    <mergeCell ref="L19:L22"/>
    <mergeCell ref="M19:M22"/>
    <mergeCell ref="N19:N22"/>
    <mergeCell ref="O19:O22"/>
    <mergeCell ref="N27:N30"/>
    <mergeCell ref="L36:L39"/>
    <mergeCell ref="D32:R34"/>
    <mergeCell ref="I36:I39"/>
    <mergeCell ref="P36:P39"/>
    <mergeCell ref="Q36:Q39"/>
    <mergeCell ref="R36:R39"/>
    <mergeCell ref="P19:P22"/>
    <mergeCell ref="Q19:Q22"/>
    <mergeCell ref="R19:R22"/>
    <mergeCell ref="P27:P30"/>
    <mergeCell ref="Q27:Q30"/>
    <mergeCell ref="R27:R30"/>
    <mergeCell ref="D24:R25"/>
    <mergeCell ref="B23:B29"/>
    <mergeCell ref="D14:E14"/>
    <mergeCell ref="D31:E31"/>
    <mergeCell ref="D36:D39"/>
    <mergeCell ref="E36:E39"/>
    <mergeCell ref="D27:D30"/>
    <mergeCell ref="E27:E30"/>
    <mergeCell ref="B32:B39"/>
  </mergeCells>
  <printOptions horizontalCentered="1"/>
  <pageMargins left="0.3937007874015748" right="0.35433070866141736" top="0.31496062992125984" bottom="0.31496062992125984" header="0.1968503937007874" footer="0.15748031496062992"/>
  <pageSetup fitToHeight="0" horizontalDpi="120" verticalDpi="120" orientation="landscape" paperSize="9" scale="6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">
      <selection activeCell="J22" sqref="J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WZWIK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wzwik-02</cp:lastModifiedBy>
  <cp:lastPrinted>2006-12-20T09:08:53Z</cp:lastPrinted>
  <dcterms:created xsi:type="dcterms:W3CDTF">2006-10-16T09:48:08Z</dcterms:created>
  <dcterms:modified xsi:type="dcterms:W3CDTF">2007-01-03T10:10:58Z</dcterms:modified>
  <cp:category/>
  <cp:version/>
  <cp:contentType/>
  <cp:contentStatus/>
</cp:coreProperties>
</file>