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g  dł  2010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<sst xmlns="http://schemas.openxmlformats.org/spreadsheetml/2006/main" count="58" uniqueCount="58">
  <si>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PROGNOZA KWOTY DŁUGU I SPŁAT NA ROK 2010 I LATA NASTĘPNE. </t>
  </si>
  <si>
    <t>w złotych</t>
  </si>
  <si>
    <t>Lp.</t>
  </si>
  <si>
    <t>Wyszczególnienie</t>
  </si>
  <si>
    <t>Przewidywane wykonanie kwota długu na dzień 31.12.2009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</si>
  <si>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</si>
  <si>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</si>
  <si>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(1.1+1.2)</t>
    </r>
  </si>
  <si>
    <t>1.1</t>
  </si>
  <si>
    <t>Zaciągnięte zobowiązania z tytułu:</t>
  </si>
  <si>
    <t>1.1.1</t>
  </si>
  <si>
    <t xml:space="preserve">pożyczek  FS </t>
  </si>
  <si>
    <t>1.1.2</t>
  </si>
  <si>
    <t>kredytów FS</t>
  </si>
  <si>
    <t>1.1.3</t>
  </si>
  <si>
    <r>
      <t>pożyczek z lat ubiegłych</t>
    </r>
    <r>
      <rPr>
        <sz val="6"/>
        <rFont val="Arial"/>
        <family val="2"/>
      </rPr>
      <t xml:space="preserve"> </t>
    </r>
    <r>
      <rPr>
        <i/>
        <sz val="8"/>
        <rFont val="Arial"/>
        <family val="2"/>
      </rPr>
      <t>(  WSSE 2 587 200,-)</t>
    </r>
  </si>
  <si>
    <t>1.2</t>
  </si>
  <si>
    <t>Planowane w roku budżetowym:</t>
  </si>
  <si>
    <t>1.2.1</t>
  </si>
  <si>
    <t xml:space="preserve">pożyczki    </t>
  </si>
  <si>
    <t>1.2.2</t>
  </si>
  <si>
    <t>kredyty</t>
  </si>
  <si>
    <t xml:space="preserve">Wolne środki </t>
  </si>
  <si>
    <t>Obsługa długu (3.1+3.2)</t>
  </si>
  <si>
    <t>3.1</t>
  </si>
  <si>
    <t>Spłata rat kapitałowych z wyłączeniem zobowiązań wynikających z art.. 169 ust. 3</t>
  </si>
  <si>
    <t>3.1.1</t>
  </si>
  <si>
    <t>kredytów i pożyczek FS</t>
  </si>
  <si>
    <t>3.1.2</t>
  </si>
  <si>
    <t>kredytów i pożyczek z lat ubiegłych</t>
  </si>
  <si>
    <t>3.1.3</t>
  </si>
  <si>
    <t>udzielonych poręczeń</t>
  </si>
  <si>
    <t>3.2</t>
  </si>
  <si>
    <t>Spłata odsetek i dyskonta</t>
  </si>
  <si>
    <t>3.2.1</t>
  </si>
  <si>
    <t>Spłata odsetek i dyskonta FS</t>
  </si>
  <si>
    <t>3.2.2</t>
  </si>
  <si>
    <t>Spłata odsetek i dyskonta z lat ubiegłych</t>
  </si>
  <si>
    <t>3.2.3</t>
  </si>
  <si>
    <t xml:space="preserve">Spłata odsetek od kredytu w rachunku bieżącym </t>
  </si>
  <si>
    <t>3.2.4</t>
  </si>
  <si>
    <t>Spłata odsetek od pożyczki na wyprzedzające finansowanie działań finansowanych  ze środków pochodzących z budżetu UE</t>
  </si>
  <si>
    <t>4.</t>
  </si>
  <si>
    <t xml:space="preserve">Prognozowane dochody budżetowe </t>
  </si>
  <si>
    <t>5.</t>
  </si>
  <si>
    <t>Prognozowane wydatki budżetowe</t>
  </si>
  <si>
    <t>6.</t>
  </si>
  <si>
    <t>Prognozowany wynik finansowy</t>
  </si>
  <si>
    <t>7.</t>
  </si>
  <si>
    <t>Relacje do dochodów (w %):</t>
  </si>
  <si>
    <t>7.1</t>
  </si>
  <si>
    <t>długu (art. 170 ust. 1)         (1:4)</t>
  </si>
  <si>
    <t>7.2</t>
  </si>
  <si>
    <t>długu po uwzględnieniu wyłączeń (art. 170 ust. 3) (1.1.3:4)</t>
  </si>
  <si>
    <t>7.3</t>
  </si>
  <si>
    <t>spłaty zadłużenia (art. 169 ust. 1)        (3:4)</t>
  </si>
  <si>
    <t>7.4</t>
  </si>
  <si>
    <t>spłaty zadłużenia po uwzględnieniu wyłączeń (art. 169 ust. 3)      (3.1.2+3.2.2+3.2.3+3.2.4):4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</si>
</sst>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00.00"/>
    <numFmt numFmtId="165" formatCode="#,##0.00\ _z_ł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 inden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wrapText="1" indent="1"/>
    </xf>
    <xf numFmtId="4" fontId="26" fillId="0" borderId="10" xfId="0" applyNumberFormat="1" applyFont="1" applyBorder="1" applyAlignment="1">
      <alignment horizontal="right" vertical="top" wrapText="1"/>
    </xf>
    <xf numFmtId="4" fontId="2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165" fontId="21" fillId="0" borderId="1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wrapText="1" indent="1"/>
    </xf>
    <xf numFmtId="10" fontId="21" fillId="0" borderId="10" xfId="0" applyNumberFormat="1" applyFont="1" applyBorder="1" applyAlignment="1">
      <alignment horizontal="right" vertical="top" wrapText="1"/>
    </xf>
    <xf numFmtId="10" fontId="21" fillId="0" borderId="10" xfId="0" applyNumberFormat="1" applyFont="1" applyFill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1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"/>
  <sheetViews>
    <sheetView showGridLines="0" tabSelected="1" zoomScalePageLayoutView="0" workbookViewId="0" topLeftCell="A22">
      <selection activeCell="E34" sqref="E34"/>
    </sheetView>
  </sheetViews>
  <sheetFormatPr defaultColWidth="9.00390625" defaultRowHeight="12.75"/>
  <cols>
    <col min="1" max="1" width="3.25390625" style="0" customWidth="1"/>
    <col min="2" max="2" width="6.25390625" style="0" customWidth="1"/>
    <col min="3" max="3" width="51.875" style="0" customWidth="1"/>
    <col min="4" max="5" width="14.125" style="0" customWidth="1"/>
    <col min="6" max="6" width="15.125" style="0" customWidth="1"/>
    <col min="7" max="7" width="14.00390625" style="0" customWidth="1"/>
    <col min="8" max="8" width="14.375" style="0" customWidth="1"/>
    <col min="9" max="9" width="13.25390625" style="0" customWidth="1"/>
    <col min="10" max="10" width="14.25390625" style="0" customWidth="1"/>
    <col min="11" max="11" width="13.875" style="0" customWidth="1"/>
    <col min="12" max="12" width="14.125" style="0" customWidth="1"/>
    <col min="13" max="13" width="13.625" style="0" customWidth="1"/>
    <col min="14" max="14" width="14.125" style="0" customWidth="1"/>
    <col min="15" max="15" width="13.75390625" style="0" customWidth="1"/>
    <col min="16" max="17" width="0" style="0" hidden="1" customWidth="1"/>
    <col min="18" max="19" width="14.375" style="0" customWidth="1"/>
  </cols>
  <sheetData>
    <row r="1" spans="2:18" ht="15.7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2:19" ht="0.75" customHeight="1">
      <c r="B2" s="1"/>
      <c r="C2" s="1"/>
      <c r="D2" s="1"/>
      <c r="E2" s="1"/>
      <c r="F2" s="1"/>
      <c r="G2" s="1"/>
      <c r="H2" s="1"/>
      <c r="R2" s="2"/>
      <c r="S2" s="2"/>
    </row>
    <row r="3" spans="8:19" ht="12.75">
      <c r="H3" s="57" t="s">
        <v>1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2"/>
    </row>
    <row r="4" spans="2:19" s="3" customFormat="1" ht="35.25" customHeight="1">
      <c r="B4" s="58" t="s">
        <v>2</v>
      </c>
      <c r="C4" s="58" t="s">
        <v>3</v>
      </c>
      <c r="D4" s="59" t="s">
        <v>4</v>
      </c>
      <c r="E4" s="60"/>
      <c r="F4" s="60"/>
      <c r="G4" s="60"/>
      <c r="H4" s="60"/>
      <c r="I4" s="60"/>
      <c r="J4" s="60"/>
      <c r="K4" s="60" t="s">
        <v>5</v>
      </c>
      <c r="L4" s="60"/>
      <c r="M4" s="60"/>
      <c r="N4" s="60"/>
      <c r="O4" s="60"/>
      <c r="P4" s="5"/>
      <c r="Q4" s="5"/>
      <c r="R4" s="6"/>
      <c r="S4" s="7"/>
    </row>
    <row r="5" spans="2:19" s="3" customFormat="1" ht="26.25" customHeight="1">
      <c r="B5" s="58"/>
      <c r="C5" s="58"/>
      <c r="D5" s="59"/>
      <c r="E5" s="4">
        <v>2010</v>
      </c>
      <c r="F5" s="4">
        <v>2011</v>
      </c>
      <c r="G5" s="4">
        <v>2012</v>
      </c>
      <c r="H5" s="4">
        <v>2013</v>
      </c>
      <c r="I5" s="8">
        <v>2014</v>
      </c>
      <c r="J5" s="8">
        <v>2015</v>
      </c>
      <c r="K5" s="8">
        <v>2016</v>
      </c>
      <c r="L5" s="8">
        <v>2017</v>
      </c>
      <c r="M5" s="8">
        <v>2018</v>
      </c>
      <c r="N5" s="8">
        <v>2019</v>
      </c>
      <c r="O5" s="8">
        <v>2020</v>
      </c>
      <c r="P5" s="8">
        <v>2022</v>
      </c>
      <c r="Q5" s="8">
        <v>2023</v>
      </c>
      <c r="R5" s="8">
        <v>2021</v>
      </c>
      <c r="S5" s="7"/>
    </row>
    <row r="6" spans="2:19" s="9" customFormat="1" ht="8.25"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19</v>
      </c>
      <c r="Q6" s="11">
        <v>20</v>
      </c>
      <c r="R6" s="11">
        <v>15</v>
      </c>
      <c r="S6" s="12"/>
    </row>
    <row r="7" spans="2:19" s="3" customFormat="1" ht="22.5" customHeight="1">
      <c r="B7" s="13" t="s">
        <v>6</v>
      </c>
      <c r="C7" s="14" t="s">
        <v>7</v>
      </c>
      <c r="D7" s="15">
        <f>D8+D12</f>
        <v>153244200</v>
      </c>
      <c r="E7" s="15">
        <f>D7+E12-E17</f>
        <v>139139092</v>
      </c>
      <c r="F7" s="15">
        <f aca="true" t="shared" si="0" ref="F7:R7">E7-F17</f>
        <v>125033984</v>
      </c>
      <c r="G7" s="15">
        <f t="shared" si="0"/>
        <v>110928876</v>
      </c>
      <c r="H7" s="15">
        <f t="shared" si="0"/>
        <v>96823768</v>
      </c>
      <c r="I7" s="15">
        <f t="shared" si="0"/>
        <v>82718660</v>
      </c>
      <c r="J7" s="15">
        <f t="shared" si="0"/>
        <v>68613552</v>
      </c>
      <c r="K7" s="15">
        <f t="shared" si="0"/>
        <v>54939644</v>
      </c>
      <c r="L7" s="15">
        <f t="shared" si="0"/>
        <v>41265736</v>
      </c>
      <c r="M7" s="15">
        <f t="shared" si="0"/>
        <v>27591828</v>
      </c>
      <c r="N7" s="15">
        <f t="shared" si="0"/>
        <v>13917920</v>
      </c>
      <c r="O7" s="15">
        <f t="shared" si="0"/>
        <v>1087012</v>
      </c>
      <c r="P7" s="15">
        <f t="shared" si="0"/>
        <v>1087012</v>
      </c>
      <c r="Q7" s="15">
        <f t="shared" si="0"/>
        <v>1087012</v>
      </c>
      <c r="R7" s="15">
        <f t="shared" si="0"/>
        <v>0</v>
      </c>
      <c r="S7" s="7"/>
    </row>
    <row r="8" spans="2:19" s="16" customFormat="1" ht="24.75" customHeight="1">
      <c r="B8" s="17" t="s">
        <v>8</v>
      </c>
      <c r="C8" s="18" t="s">
        <v>9</v>
      </c>
      <c r="D8" s="15">
        <f aca="true" t="shared" si="1" ref="D8:R8">D9+D10+D11</f>
        <v>153244200</v>
      </c>
      <c r="E8" s="15">
        <f t="shared" si="1"/>
        <v>139139092</v>
      </c>
      <c r="F8" s="15">
        <f t="shared" si="1"/>
        <v>125033984</v>
      </c>
      <c r="G8" s="15">
        <f t="shared" si="1"/>
        <v>110928876</v>
      </c>
      <c r="H8" s="15">
        <f t="shared" si="1"/>
        <v>96823768</v>
      </c>
      <c r="I8" s="15">
        <f t="shared" si="1"/>
        <v>82718660</v>
      </c>
      <c r="J8" s="15">
        <f t="shared" si="1"/>
        <v>68613552</v>
      </c>
      <c r="K8" s="15">
        <f t="shared" si="1"/>
        <v>54939644</v>
      </c>
      <c r="L8" s="15">
        <f t="shared" si="1"/>
        <v>41265736</v>
      </c>
      <c r="M8" s="15">
        <f t="shared" si="1"/>
        <v>27591828</v>
      </c>
      <c r="N8" s="15">
        <f t="shared" si="1"/>
        <v>13917920</v>
      </c>
      <c r="O8" s="15">
        <f t="shared" si="1"/>
        <v>1087012</v>
      </c>
      <c r="P8" s="15">
        <f t="shared" si="1"/>
        <v>637570.9</v>
      </c>
      <c r="Q8" s="15">
        <f t="shared" si="1"/>
        <v>637570.9</v>
      </c>
      <c r="R8" s="15">
        <f t="shared" si="1"/>
        <v>0</v>
      </c>
      <c r="S8" s="19"/>
    </row>
    <row r="9" spans="2:19" s="20" customFormat="1" ht="15.75" customHeight="1">
      <c r="B9" s="21" t="s">
        <v>10</v>
      </c>
      <c r="C9" s="22" t="s">
        <v>11</v>
      </c>
      <c r="D9" s="23">
        <v>125657000</v>
      </c>
      <c r="E9" s="23">
        <v>114157000</v>
      </c>
      <c r="F9" s="23">
        <v>102657000</v>
      </c>
      <c r="G9" s="23">
        <v>91157000</v>
      </c>
      <c r="H9" s="23">
        <v>79657000</v>
      </c>
      <c r="I9" s="24">
        <v>68157000</v>
      </c>
      <c r="J9" s="24">
        <v>56657000</v>
      </c>
      <c r="K9" s="24">
        <v>45157000</v>
      </c>
      <c r="L9" s="24">
        <v>33657000</v>
      </c>
      <c r="M9" s="24">
        <v>22157000</v>
      </c>
      <c r="N9" s="24">
        <v>10657000</v>
      </c>
      <c r="O9" s="24">
        <v>0</v>
      </c>
      <c r="P9" s="24"/>
      <c r="Q9" s="24"/>
      <c r="R9" s="24">
        <v>0</v>
      </c>
      <c r="S9" s="25"/>
    </row>
    <row r="10" spans="2:19" s="20" customFormat="1" ht="18.75" customHeight="1">
      <c r="B10" s="21" t="s">
        <v>12</v>
      </c>
      <c r="C10" s="22" t="s">
        <v>13</v>
      </c>
      <c r="D10" s="26">
        <v>25000000</v>
      </c>
      <c r="E10" s="27">
        <f aca="true" t="shared" si="2" ref="E10:O10">D10-2173908</f>
        <v>22826092</v>
      </c>
      <c r="F10" s="26">
        <f t="shared" si="2"/>
        <v>20652184</v>
      </c>
      <c r="G10" s="26">
        <f t="shared" si="2"/>
        <v>18478276</v>
      </c>
      <c r="H10" s="26">
        <f t="shared" si="2"/>
        <v>16304368</v>
      </c>
      <c r="I10" s="28">
        <f t="shared" si="2"/>
        <v>14130460</v>
      </c>
      <c r="J10" s="28">
        <f t="shared" si="2"/>
        <v>11956552</v>
      </c>
      <c r="K10" s="28">
        <f t="shared" si="2"/>
        <v>9782644</v>
      </c>
      <c r="L10" s="28">
        <f t="shared" si="2"/>
        <v>7608736</v>
      </c>
      <c r="M10" s="28">
        <f t="shared" si="2"/>
        <v>5434828</v>
      </c>
      <c r="N10" s="28">
        <f t="shared" si="2"/>
        <v>3260920</v>
      </c>
      <c r="O10" s="28">
        <f t="shared" si="2"/>
        <v>1087012</v>
      </c>
      <c r="P10" s="28">
        <v>637570.9</v>
      </c>
      <c r="Q10" s="28">
        <v>637570.9</v>
      </c>
      <c r="R10" s="28">
        <v>0</v>
      </c>
      <c r="S10" s="25"/>
    </row>
    <row r="11" spans="2:19" s="20" customFormat="1" ht="27" customHeight="1">
      <c r="B11" s="21" t="s">
        <v>14</v>
      </c>
      <c r="C11" s="22" t="s">
        <v>15</v>
      </c>
      <c r="D11" s="26">
        <v>2587200</v>
      </c>
      <c r="E11" s="27">
        <v>2156000</v>
      </c>
      <c r="F11" s="27">
        <v>1724800</v>
      </c>
      <c r="G11" s="26">
        <v>1293600</v>
      </c>
      <c r="H11" s="26">
        <v>862400</v>
      </c>
      <c r="I11" s="26">
        <v>431200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5"/>
    </row>
    <row r="12" spans="2:19" s="16" customFormat="1" ht="19.5" customHeight="1">
      <c r="B12" s="17" t="s">
        <v>16</v>
      </c>
      <c r="C12" s="18" t="s">
        <v>17</v>
      </c>
      <c r="D12" s="15">
        <f aca="true" t="shared" si="3" ref="D12:R12">D13+D14</f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5">
        <f t="shared" si="3"/>
        <v>0</v>
      </c>
      <c r="O12" s="15">
        <f t="shared" si="3"/>
        <v>0</v>
      </c>
      <c r="P12" s="15">
        <f t="shared" si="3"/>
        <v>0</v>
      </c>
      <c r="Q12" s="15">
        <f t="shared" si="3"/>
        <v>0</v>
      </c>
      <c r="R12" s="15">
        <f t="shared" si="3"/>
        <v>0</v>
      </c>
      <c r="S12" s="19"/>
    </row>
    <row r="13" spans="2:19" s="20" customFormat="1" ht="15" customHeight="1">
      <c r="B13" s="21" t="s">
        <v>18</v>
      </c>
      <c r="C13" s="29" t="s">
        <v>19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30"/>
      <c r="Q13" s="30"/>
      <c r="R13" s="28">
        <v>0</v>
      </c>
      <c r="S13"/>
    </row>
    <row r="14" spans="2:19" s="20" customFormat="1" ht="15" customHeight="1">
      <c r="B14" s="21" t="s">
        <v>20</v>
      </c>
      <c r="C14" s="29" t="s">
        <v>21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5"/>
    </row>
    <row r="15" spans="2:19" s="20" customFormat="1" ht="15" customHeight="1">
      <c r="B15" s="13">
        <v>2</v>
      </c>
      <c r="C15" s="31" t="s">
        <v>22</v>
      </c>
      <c r="D15" s="23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4"/>
      <c r="Q15" s="34"/>
      <c r="R15" s="34"/>
      <c r="S15" s="25"/>
    </row>
    <row r="16" spans="2:19" s="35" customFormat="1" ht="22.5" customHeight="1">
      <c r="B16" s="13">
        <v>3</v>
      </c>
      <c r="C16" s="14" t="s">
        <v>23</v>
      </c>
      <c r="D16" s="15">
        <f aca="true" t="shared" si="4" ref="D16:R16">D17+D21</f>
        <v>7914224</v>
      </c>
      <c r="E16" s="15">
        <f t="shared" si="4"/>
        <v>19455108</v>
      </c>
      <c r="F16" s="15">
        <f t="shared" si="4"/>
        <v>18506858</v>
      </c>
      <c r="G16" s="15">
        <f t="shared" si="4"/>
        <v>17920248</v>
      </c>
      <c r="H16" s="15">
        <f t="shared" si="4"/>
        <v>17332248</v>
      </c>
      <c r="I16" s="15">
        <f t="shared" si="4"/>
        <v>16743248</v>
      </c>
      <c r="J16" s="15">
        <f t="shared" si="4"/>
        <v>16145248</v>
      </c>
      <c r="K16" s="15">
        <f t="shared" si="4"/>
        <v>15121048</v>
      </c>
      <c r="L16" s="15">
        <f t="shared" si="4"/>
        <v>14833048</v>
      </c>
      <c r="M16" s="15">
        <f t="shared" si="4"/>
        <v>14445048</v>
      </c>
      <c r="N16" s="15">
        <f t="shared" si="4"/>
        <v>14157048</v>
      </c>
      <c r="O16" s="15">
        <f t="shared" si="4"/>
        <v>13024048</v>
      </c>
      <c r="P16" s="15">
        <f t="shared" si="4"/>
        <v>0</v>
      </c>
      <c r="Q16" s="15">
        <f t="shared" si="4"/>
        <v>0</v>
      </c>
      <c r="R16" s="15">
        <f t="shared" si="4"/>
        <v>1092112</v>
      </c>
      <c r="S16" s="36"/>
    </row>
    <row r="17" spans="2:19" s="35" customFormat="1" ht="25.5" customHeight="1">
      <c r="B17" s="13" t="s">
        <v>24</v>
      </c>
      <c r="C17" s="14" t="s">
        <v>25</v>
      </c>
      <c r="D17" s="15">
        <f aca="true" t="shared" si="5" ref="D17:R17">D18+D19+D20</f>
        <v>1283424</v>
      </c>
      <c r="E17" s="15">
        <f t="shared" si="5"/>
        <v>14105108</v>
      </c>
      <c r="F17" s="15">
        <f t="shared" si="5"/>
        <v>14105108</v>
      </c>
      <c r="G17" s="15">
        <f t="shared" si="5"/>
        <v>14105108</v>
      </c>
      <c r="H17" s="15">
        <f t="shared" si="5"/>
        <v>14105108</v>
      </c>
      <c r="I17" s="15">
        <f t="shared" si="5"/>
        <v>14105108</v>
      </c>
      <c r="J17" s="15">
        <f t="shared" si="5"/>
        <v>14105108</v>
      </c>
      <c r="K17" s="15">
        <f t="shared" si="5"/>
        <v>13673908</v>
      </c>
      <c r="L17" s="15">
        <f t="shared" si="5"/>
        <v>13673908</v>
      </c>
      <c r="M17" s="15">
        <f t="shared" si="5"/>
        <v>13673908</v>
      </c>
      <c r="N17" s="15">
        <f t="shared" si="5"/>
        <v>13673908</v>
      </c>
      <c r="O17" s="15">
        <f t="shared" si="5"/>
        <v>12830908</v>
      </c>
      <c r="P17" s="15">
        <f t="shared" si="5"/>
        <v>0</v>
      </c>
      <c r="Q17" s="15">
        <f t="shared" si="5"/>
        <v>0</v>
      </c>
      <c r="R17" s="15">
        <f t="shared" si="5"/>
        <v>1087012</v>
      </c>
      <c r="S17" s="37"/>
    </row>
    <row r="18" spans="2:19" s="20" customFormat="1" ht="15" customHeight="1">
      <c r="B18" s="21" t="s">
        <v>26</v>
      </c>
      <c r="C18" s="22" t="s">
        <v>27</v>
      </c>
      <c r="D18" s="23">
        <v>0</v>
      </c>
      <c r="E18" s="23">
        <v>13673908</v>
      </c>
      <c r="F18" s="23">
        <v>13673908</v>
      </c>
      <c r="G18" s="23">
        <v>13673908</v>
      </c>
      <c r="H18" s="23">
        <v>13673908</v>
      </c>
      <c r="I18" s="23">
        <v>13673908</v>
      </c>
      <c r="J18" s="23">
        <v>13673908</v>
      </c>
      <c r="K18" s="23">
        <v>13673908</v>
      </c>
      <c r="L18" s="23">
        <v>13673908</v>
      </c>
      <c r="M18" s="23">
        <v>13673908</v>
      </c>
      <c r="N18" s="23">
        <v>13673908</v>
      </c>
      <c r="O18" s="23">
        <v>12830908</v>
      </c>
      <c r="P18" s="24"/>
      <c r="Q18" s="34"/>
      <c r="R18" s="38">
        <v>1087012</v>
      </c>
      <c r="S18" s="25"/>
    </row>
    <row r="19" spans="2:19" s="20" customFormat="1" ht="15" customHeight="1">
      <c r="B19" s="21" t="s">
        <v>28</v>
      </c>
      <c r="C19" s="22" t="s">
        <v>29</v>
      </c>
      <c r="D19" s="26">
        <v>1283424</v>
      </c>
      <c r="E19" s="27">
        <v>431200</v>
      </c>
      <c r="F19" s="27">
        <v>431200</v>
      </c>
      <c r="G19" s="26">
        <v>431200</v>
      </c>
      <c r="H19" s="26">
        <v>431200</v>
      </c>
      <c r="I19" s="28">
        <v>431200</v>
      </c>
      <c r="J19" s="28">
        <v>431200</v>
      </c>
      <c r="K19" s="24"/>
      <c r="L19" s="24"/>
      <c r="M19" s="24"/>
      <c r="N19" s="24"/>
      <c r="O19" s="24"/>
      <c r="P19" s="34"/>
      <c r="Q19" s="34"/>
      <c r="R19" s="34"/>
      <c r="S19" s="39"/>
    </row>
    <row r="20" spans="2:19" s="20" customFormat="1" ht="15" customHeight="1">
      <c r="B20" s="21" t="s">
        <v>30</v>
      </c>
      <c r="C20" s="22" t="s">
        <v>31</v>
      </c>
      <c r="D20" s="23"/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34"/>
      <c r="Q20" s="34"/>
      <c r="R20" s="34"/>
      <c r="S20" s="25"/>
    </row>
    <row r="21" spans="2:19" s="16" customFormat="1" ht="26.25" customHeight="1">
      <c r="B21" s="17" t="s">
        <v>32</v>
      </c>
      <c r="C21" s="18" t="s">
        <v>33</v>
      </c>
      <c r="D21" s="15">
        <f>D23+D22+D24</f>
        <v>6630800</v>
      </c>
      <c r="E21" s="15">
        <f aca="true" t="shared" si="6" ref="E21:R21">E23+E22+E24+E25</f>
        <v>5350000</v>
      </c>
      <c r="F21" s="15">
        <f t="shared" si="6"/>
        <v>4401750</v>
      </c>
      <c r="G21" s="15">
        <f t="shared" si="6"/>
        <v>3815140</v>
      </c>
      <c r="H21" s="15">
        <f t="shared" si="6"/>
        <v>3227140</v>
      </c>
      <c r="I21" s="15">
        <f t="shared" si="6"/>
        <v>2638140</v>
      </c>
      <c r="J21" s="15">
        <f t="shared" si="6"/>
        <v>2040140</v>
      </c>
      <c r="K21" s="15">
        <f t="shared" si="6"/>
        <v>1447140</v>
      </c>
      <c r="L21" s="15">
        <f t="shared" si="6"/>
        <v>1159140</v>
      </c>
      <c r="M21" s="15">
        <f t="shared" si="6"/>
        <v>771140</v>
      </c>
      <c r="N21" s="15">
        <f t="shared" si="6"/>
        <v>483140</v>
      </c>
      <c r="O21" s="15">
        <f t="shared" si="6"/>
        <v>193140</v>
      </c>
      <c r="P21" s="15">
        <f t="shared" si="6"/>
        <v>0</v>
      </c>
      <c r="Q21" s="15">
        <f t="shared" si="6"/>
        <v>0</v>
      </c>
      <c r="R21" s="15">
        <f t="shared" si="6"/>
        <v>5100</v>
      </c>
      <c r="S21" s="19"/>
    </row>
    <row r="22" spans="2:19" s="16" customFormat="1" ht="14.25" customHeight="1">
      <c r="B22" s="17" t="s">
        <v>34</v>
      </c>
      <c r="C22" s="18" t="s">
        <v>35</v>
      </c>
      <c r="D22" s="23">
        <v>6315000</v>
      </c>
      <c r="E22" s="23">
        <v>4966312</v>
      </c>
      <c r="F22" s="23">
        <v>4379750</v>
      </c>
      <c r="G22" s="23">
        <v>3795140</v>
      </c>
      <c r="H22" s="23">
        <v>3209140</v>
      </c>
      <c r="I22" s="24">
        <v>2623140</v>
      </c>
      <c r="J22" s="24">
        <v>2035140</v>
      </c>
      <c r="K22" s="24">
        <v>1447140</v>
      </c>
      <c r="L22" s="24">
        <v>1159140</v>
      </c>
      <c r="M22" s="24">
        <v>771140</v>
      </c>
      <c r="N22" s="24">
        <v>483140</v>
      </c>
      <c r="O22" s="24">
        <v>193140</v>
      </c>
      <c r="P22" s="40"/>
      <c r="Q22" s="40"/>
      <c r="R22" s="41">
        <v>5100</v>
      </c>
      <c r="S22" s="19"/>
    </row>
    <row r="23" spans="2:19" s="16" customFormat="1" ht="14.25" customHeight="1">
      <c r="B23" s="17" t="s">
        <v>36</v>
      </c>
      <c r="C23" s="18" t="s">
        <v>37</v>
      </c>
      <c r="D23" s="42">
        <v>52800</v>
      </c>
      <c r="E23" s="23">
        <v>25000</v>
      </c>
      <c r="F23" s="23">
        <v>22000</v>
      </c>
      <c r="G23" s="23">
        <v>20000</v>
      </c>
      <c r="H23" s="23">
        <v>18000</v>
      </c>
      <c r="I23" s="24">
        <v>15000</v>
      </c>
      <c r="J23" s="24">
        <v>5000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40"/>
      <c r="Q23" s="40"/>
      <c r="R23" s="43">
        <v>0</v>
      </c>
      <c r="S23" s="19"/>
    </row>
    <row r="24" spans="2:19" s="16" customFormat="1" ht="14.25" customHeight="1">
      <c r="B24" s="17" t="s">
        <v>38</v>
      </c>
      <c r="C24" s="18" t="s">
        <v>39</v>
      </c>
      <c r="D24" s="42">
        <v>263000</v>
      </c>
      <c r="E24" s="23">
        <v>108688</v>
      </c>
      <c r="F24" s="44"/>
      <c r="G24" s="23"/>
      <c r="H24" s="23"/>
      <c r="I24" s="24"/>
      <c r="J24" s="24"/>
      <c r="K24" s="24"/>
      <c r="L24" s="24"/>
      <c r="M24" s="24"/>
      <c r="N24" s="24"/>
      <c r="O24" s="24"/>
      <c r="P24" s="40"/>
      <c r="Q24" s="40"/>
      <c r="R24" s="43"/>
      <c r="S24" s="19"/>
    </row>
    <row r="25" spans="2:19" s="16" customFormat="1" ht="36.75" customHeight="1">
      <c r="B25" s="17" t="s">
        <v>40</v>
      </c>
      <c r="C25" s="18" t="s">
        <v>41</v>
      </c>
      <c r="D25" s="42">
        <v>0</v>
      </c>
      <c r="E25" s="23">
        <v>250000</v>
      </c>
      <c r="F25"/>
      <c r="G25" s="23"/>
      <c r="H25" s="23"/>
      <c r="I25" s="24"/>
      <c r="J25" s="24"/>
      <c r="K25" s="24"/>
      <c r="L25" s="24"/>
      <c r="M25" s="24"/>
      <c r="N25" s="24"/>
      <c r="O25" s="24"/>
      <c r="P25" s="40"/>
      <c r="Q25" s="40"/>
      <c r="R25" s="43"/>
      <c r="S25" s="19"/>
    </row>
    <row r="26" spans="2:19" s="35" customFormat="1" ht="27.75" customHeight="1">
      <c r="B26" s="13" t="s">
        <v>42</v>
      </c>
      <c r="C26" s="45" t="s">
        <v>43</v>
      </c>
      <c r="D26" s="15">
        <f>141573210+390000</f>
        <v>141963210</v>
      </c>
      <c r="E26" s="15">
        <v>72084440</v>
      </c>
      <c r="F26" s="46">
        <f>17489140+F21</f>
        <v>21890890</v>
      </c>
      <c r="G26" s="15">
        <f>17265600+G21</f>
        <v>21080740</v>
      </c>
      <c r="H26" s="15">
        <f>17242200+H21</f>
        <v>20469340</v>
      </c>
      <c r="I26" s="47">
        <f>17018700+I21</f>
        <v>19656840</v>
      </c>
      <c r="J26" s="47">
        <f>16795150+J21</f>
        <v>18835290</v>
      </c>
      <c r="K26" s="47">
        <f>16140400+K21</f>
        <v>17587540</v>
      </c>
      <c r="L26" s="47">
        <f>15948100+L21</f>
        <v>17107240</v>
      </c>
      <c r="M26" s="47">
        <f>15824600+M21</f>
        <v>16595740</v>
      </c>
      <c r="N26" s="47">
        <f>15601000+N21</f>
        <v>16084140</v>
      </c>
      <c r="O26" s="48">
        <f>14574540+O21</f>
        <v>14767680</v>
      </c>
      <c r="P26" s="48">
        <f>14574540+P21</f>
        <v>14574540</v>
      </c>
      <c r="Q26" s="48">
        <f>14574540+Q21</f>
        <v>14574540</v>
      </c>
      <c r="R26" s="47">
        <f>R27+R28</f>
        <v>3055204</v>
      </c>
      <c r="S26" s="36"/>
    </row>
    <row r="27" spans="2:19" s="49" customFormat="1" ht="18.75" customHeight="1">
      <c r="B27" s="13" t="s">
        <v>44</v>
      </c>
      <c r="C27" s="14" t="s">
        <v>45</v>
      </c>
      <c r="D27" s="15">
        <f>174701673+390000</f>
        <v>175091673</v>
      </c>
      <c r="E27" s="15">
        <v>57979332</v>
      </c>
      <c r="F27" s="15">
        <f>3384032+F21</f>
        <v>7785782</v>
      </c>
      <c r="G27" s="15">
        <f>3160492+G21</f>
        <v>6975632</v>
      </c>
      <c r="H27" s="15">
        <f>3137092+H21</f>
        <v>6364232</v>
      </c>
      <c r="I27" s="47">
        <f>2913592+I21</f>
        <v>5551732</v>
      </c>
      <c r="J27" s="47">
        <f>2690042+J21</f>
        <v>4730182</v>
      </c>
      <c r="K27" s="47">
        <f>2466492+K21</f>
        <v>3913632</v>
      </c>
      <c r="L27" s="47">
        <f>2274192+L21</f>
        <v>3433332</v>
      </c>
      <c r="M27" s="47">
        <f>2150692+M21</f>
        <v>2921832</v>
      </c>
      <c r="N27" s="47">
        <f>1927092+N21</f>
        <v>2410232</v>
      </c>
      <c r="O27" s="47">
        <f>1743632+O21</f>
        <v>1936772</v>
      </c>
      <c r="P27" s="50"/>
      <c r="Q27" s="50"/>
      <c r="R27" s="51">
        <v>1968192</v>
      </c>
      <c r="S27" s="52"/>
    </row>
    <row r="28" spans="2:19" s="49" customFormat="1" ht="22.5" customHeight="1">
      <c r="B28" s="13" t="s">
        <v>46</v>
      </c>
      <c r="C28" s="14" t="s">
        <v>47</v>
      </c>
      <c r="D28" s="15">
        <f aca="true" t="shared" si="7" ref="D28:O28">D26-D27</f>
        <v>-33128463</v>
      </c>
      <c r="E28" s="15">
        <f t="shared" si="7"/>
        <v>14105108</v>
      </c>
      <c r="F28" s="15">
        <f t="shared" si="7"/>
        <v>14105108</v>
      </c>
      <c r="G28" s="15">
        <f t="shared" si="7"/>
        <v>14105108</v>
      </c>
      <c r="H28" s="15">
        <f t="shared" si="7"/>
        <v>14105108</v>
      </c>
      <c r="I28" s="15">
        <f t="shared" si="7"/>
        <v>14105108</v>
      </c>
      <c r="J28" s="15">
        <f t="shared" si="7"/>
        <v>14105108</v>
      </c>
      <c r="K28" s="15">
        <f t="shared" si="7"/>
        <v>13673908</v>
      </c>
      <c r="L28" s="15">
        <f t="shared" si="7"/>
        <v>13673908</v>
      </c>
      <c r="M28" s="15">
        <f t="shared" si="7"/>
        <v>13673908</v>
      </c>
      <c r="N28" s="15">
        <f t="shared" si="7"/>
        <v>13673908</v>
      </c>
      <c r="O28" s="15">
        <f t="shared" si="7"/>
        <v>12830908</v>
      </c>
      <c r="P28" s="15"/>
      <c r="Q28" s="15"/>
      <c r="R28" s="15">
        <f>1087012</f>
        <v>1087012</v>
      </c>
      <c r="S28" s="52"/>
    </row>
    <row r="29" spans="2:19" s="35" customFormat="1" ht="22.5" customHeight="1">
      <c r="B29" s="13" t="s">
        <v>48</v>
      </c>
      <c r="C29" s="14" t="s">
        <v>49</v>
      </c>
      <c r="D29" s="15"/>
      <c r="E29" s="15"/>
      <c r="F29" s="15"/>
      <c r="G29" s="15"/>
      <c r="H29" s="15"/>
      <c r="I29" s="47"/>
      <c r="J29" s="47"/>
      <c r="K29" s="47"/>
      <c r="L29" s="47"/>
      <c r="M29" s="47"/>
      <c r="N29" s="47"/>
      <c r="O29" s="47"/>
      <c r="P29" s="50"/>
      <c r="Q29" s="50"/>
      <c r="R29" s="50"/>
      <c r="S29" s="36"/>
    </row>
    <row r="30" spans="2:19" s="16" customFormat="1" ht="15" customHeight="1">
      <c r="B30" s="17" t="s">
        <v>50</v>
      </c>
      <c r="C30" s="53" t="s">
        <v>51</v>
      </c>
      <c r="D30" s="54">
        <f aca="true" t="shared" si="8" ref="D30:R30">D7/D26</f>
        <v>1.0794641794870656</v>
      </c>
      <c r="E30" s="54">
        <f t="shared" si="8"/>
        <v>1.9302236654678875</v>
      </c>
      <c r="F30" s="55">
        <f t="shared" si="8"/>
        <v>5.711690296739877</v>
      </c>
      <c r="G30" s="54">
        <f t="shared" si="8"/>
        <v>5.262095922628902</v>
      </c>
      <c r="H30" s="54">
        <f t="shared" si="8"/>
        <v>4.730185145197646</v>
      </c>
      <c r="I30" s="54">
        <f t="shared" si="8"/>
        <v>4.2081362009356535</v>
      </c>
      <c r="J30" s="54">
        <f t="shared" si="8"/>
        <v>3.6428189850010275</v>
      </c>
      <c r="K30" s="54">
        <f t="shared" si="8"/>
        <v>3.1237821776098307</v>
      </c>
      <c r="L30" s="54">
        <f t="shared" si="8"/>
        <v>2.4121796385623866</v>
      </c>
      <c r="M30" s="54">
        <f t="shared" si="8"/>
        <v>1.662584976626532</v>
      </c>
      <c r="N30" s="54">
        <f t="shared" si="8"/>
        <v>0.8653195010737286</v>
      </c>
      <c r="O30" s="54">
        <f t="shared" si="8"/>
        <v>0.07360749962079352</v>
      </c>
      <c r="P30" s="54">
        <f t="shared" si="8"/>
        <v>0.07458293709441259</v>
      </c>
      <c r="Q30" s="54">
        <f t="shared" si="8"/>
        <v>0.07458293709441259</v>
      </c>
      <c r="R30" s="54">
        <f t="shared" si="8"/>
        <v>0</v>
      </c>
      <c r="S30" s="19"/>
    </row>
    <row r="31" spans="2:19" s="16" customFormat="1" ht="30" customHeight="1">
      <c r="B31" s="17" t="s">
        <v>52</v>
      </c>
      <c r="C31" s="53" t="s">
        <v>53</v>
      </c>
      <c r="D31" s="54">
        <f aca="true" t="shared" si="9" ref="D31:R31">D11/D26</f>
        <v>0.01822443997990747</v>
      </c>
      <c r="E31" s="54">
        <f t="shared" si="9"/>
        <v>0.029909367403006808</v>
      </c>
      <c r="F31" s="54">
        <f t="shared" si="9"/>
        <v>0.07879076638729626</v>
      </c>
      <c r="G31" s="54">
        <f t="shared" si="9"/>
        <v>0.061364069762256925</v>
      </c>
      <c r="H31" s="54">
        <f t="shared" si="9"/>
        <v>0.042131304673233234</v>
      </c>
      <c r="I31" s="54">
        <f t="shared" si="9"/>
        <v>0.021936384484993517</v>
      </c>
      <c r="J31" s="54">
        <f t="shared" si="9"/>
        <v>0</v>
      </c>
      <c r="K31" s="54">
        <f t="shared" si="9"/>
        <v>0</v>
      </c>
      <c r="L31" s="54">
        <f t="shared" si="9"/>
        <v>0</v>
      </c>
      <c r="M31" s="54">
        <f t="shared" si="9"/>
        <v>0</v>
      </c>
      <c r="N31" s="54">
        <f t="shared" si="9"/>
        <v>0</v>
      </c>
      <c r="O31" s="54">
        <f t="shared" si="9"/>
        <v>0</v>
      </c>
      <c r="P31" s="54">
        <f t="shared" si="9"/>
        <v>0</v>
      </c>
      <c r="Q31" s="54">
        <f t="shared" si="9"/>
        <v>0</v>
      </c>
      <c r="R31" s="54">
        <f t="shared" si="9"/>
        <v>0</v>
      </c>
      <c r="S31" s="19"/>
    </row>
    <row r="32" spans="2:19" s="16" customFormat="1" ht="15" customHeight="1">
      <c r="B32" s="17" t="s">
        <v>54</v>
      </c>
      <c r="C32" s="53" t="s">
        <v>55</v>
      </c>
      <c r="D32" s="54">
        <f aca="true" t="shared" si="10" ref="D32:R32">D16/D26</f>
        <v>0.05574841538170347</v>
      </c>
      <c r="E32" s="54">
        <f t="shared" si="10"/>
        <v>0.26989330845880194</v>
      </c>
      <c r="F32" s="54">
        <f t="shared" si="10"/>
        <v>0.8454136857843605</v>
      </c>
      <c r="G32" s="54">
        <f t="shared" si="10"/>
        <v>0.8500767999605326</v>
      </c>
      <c r="H32" s="54">
        <f t="shared" si="10"/>
        <v>0.8467419076531046</v>
      </c>
      <c r="I32" s="54">
        <f t="shared" si="10"/>
        <v>0.8517771930788468</v>
      </c>
      <c r="J32" s="54">
        <f t="shared" si="10"/>
        <v>0.8571807495398266</v>
      </c>
      <c r="K32" s="54">
        <f t="shared" si="10"/>
        <v>0.8597591249259419</v>
      </c>
      <c r="L32" s="54">
        <f t="shared" si="10"/>
        <v>0.8670626003960896</v>
      </c>
      <c r="M32" s="54">
        <f t="shared" si="10"/>
        <v>0.8704069839609442</v>
      </c>
      <c r="N32" s="54">
        <f t="shared" si="10"/>
        <v>0.8801868175730875</v>
      </c>
      <c r="O32" s="54">
        <f t="shared" si="10"/>
        <v>0.8819291858978526</v>
      </c>
      <c r="P32" s="54">
        <f t="shared" si="10"/>
        <v>0</v>
      </c>
      <c r="Q32" s="54">
        <f t="shared" si="10"/>
        <v>0</v>
      </c>
      <c r="R32" s="54">
        <f t="shared" si="10"/>
        <v>0.3574596000790782</v>
      </c>
      <c r="S32" s="19"/>
    </row>
    <row r="33" spans="2:19" s="16" customFormat="1" ht="25.5" customHeight="1">
      <c r="B33" s="17" t="s">
        <v>56</v>
      </c>
      <c r="C33" s="53" t="s">
        <v>57</v>
      </c>
      <c r="D33" s="54">
        <f>(D19+D23+D24)/D26</f>
        <v>0.011265059447444166</v>
      </c>
      <c r="E33" s="54">
        <f>(E19+E23+E24+E25)/E26</f>
        <v>0.011304631068785442</v>
      </c>
      <c r="F33" s="54">
        <f aca="true" t="shared" si="11" ref="F33:R33">(F19+F23+F24)/F26</f>
        <v>0.020702675861968153</v>
      </c>
      <c r="G33" s="54">
        <f t="shared" si="11"/>
        <v>0.0214034232194885</v>
      </c>
      <c r="H33" s="54">
        <f t="shared" si="11"/>
        <v>0.021945016302430856</v>
      </c>
      <c r="I33" s="54">
        <f t="shared" si="11"/>
        <v>0.02269947763730081</v>
      </c>
      <c r="J33" s="54">
        <f t="shared" si="11"/>
        <v>0.023158655906014722</v>
      </c>
      <c r="K33" s="54">
        <f t="shared" si="11"/>
        <v>0</v>
      </c>
      <c r="L33" s="54">
        <f t="shared" si="11"/>
        <v>0</v>
      </c>
      <c r="M33" s="54">
        <f t="shared" si="11"/>
        <v>0</v>
      </c>
      <c r="N33" s="54">
        <f t="shared" si="11"/>
        <v>0</v>
      </c>
      <c r="O33" s="54">
        <f t="shared" si="11"/>
        <v>0</v>
      </c>
      <c r="P33" s="54">
        <f t="shared" si="11"/>
        <v>0</v>
      </c>
      <c r="Q33" s="54">
        <f t="shared" si="11"/>
        <v>0</v>
      </c>
      <c r="R33" s="54">
        <f t="shared" si="11"/>
        <v>0</v>
      </c>
      <c r="S33" s="19"/>
    </row>
    <row r="35" spans="2:9" ht="12.75" customHeight="1">
      <c r="B35" s="61"/>
      <c r="C35" s="61"/>
      <c r="D35" s="61"/>
      <c r="E35" s="61"/>
      <c r="F35" s="61"/>
      <c r="G35" s="61"/>
      <c r="H35" s="61"/>
      <c r="I35" s="61"/>
    </row>
    <row r="36" spans="2:9" ht="12.75">
      <c r="B36" s="62"/>
      <c r="C36" s="62"/>
      <c r="D36" s="62"/>
      <c r="E36" s="62"/>
      <c r="F36" s="62"/>
      <c r="G36" s="62"/>
      <c r="H36" s="62"/>
      <c r="I36" s="62"/>
    </row>
    <row r="40" ht="12.75" hidden="1"/>
  </sheetData>
  <sheetProtection/>
  <mergeCells count="9">
    <mergeCell ref="B35:I35"/>
    <mergeCell ref="B36:I36"/>
    <mergeCell ref="B1:R1"/>
    <mergeCell ref="H3:R3"/>
    <mergeCell ref="B4:B5"/>
    <mergeCell ref="C4:C5"/>
    <mergeCell ref="D4:D5"/>
    <mergeCell ref="E4:J4"/>
    <mergeCell ref="K4:O4"/>
  </mergeCells>
  <printOptions horizontalCentered="1" verticalCentered="1"/>
  <pageMargins left="0.5902777777777778" right="0.5902777777777778" top="1.273611111111111" bottom="0.5513888888888889" header="0.39375" footer="0.5118055555555555"/>
  <pageSetup horizontalDpi="300" verticalDpi="300" orientation="landscape" paperSize="9" scale="55" r:id="rId1"/>
  <headerFooter alignWithMargins="0">
    <oddHeader xml:space="preserve">&amp;R&amp;"Times New Roman,Pogrubiona kursywa"&amp;11Załącznik Nr 2
do Uchwały Zarządu WZWiK Nr 1/XXXV/2009
z dnia 29 grudnia 2009 roku
w sprawie wprowadzenia  autopoprawki do projektu uchwały budżetowej WZWiK na rok 2010
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2009-12-30T09:55:28Z</cp:lastPrinted>
  <dcterms:created xsi:type="dcterms:W3CDTF">2009-12-30T09:55:40Z</dcterms:created>
  <dcterms:modified xsi:type="dcterms:W3CDTF">2009-12-30T09:55:40Z</dcterms:modified>
  <cp:category/>
  <cp:version/>
  <cp:contentType/>
  <cp:contentStatus/>
</cp:coreProperties>
</file>